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19200" windowHeight="11490" firstSheet="2" activeTab="3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rashoda'!$B$1:$H$104</definedName>
    <definedName name="_xlnm.Print_Area" localSheetId="0">SAŽETAK!$B$1:$J$27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6" i="5"/>
  <c r="C31" i="5" l="1"/>
  <c r="H39" i="7"/>
  <c r="H36" i="7"/>
  <c r="H33" i="7"/>
  <c r="H23" i="7"/>
  <c r="H13" i="7"/>
  <c r="H10" i="7"/>
  <c r="H16" i="1"/>
  <c r="G16" i="1"/>
  <c r="J13" i="1"/>
  <c r="J14" i="1"/>
  <c r="J15" i="1"/>
  <c r="J10" i="1"/>
  <c r="H15" i="1"/>
  <c r="I15" i="1"/>
  <c r="G15" i="1"/>
  <c r="H12" i="1"/>
  <c r="I12" i="1"/>
  <c r="J12" i="1" s="1"/>
  <c r="G12" i="1"/>
  <c r="F11" i="8"/>
  <c r="F9" i="8"/>
  <c r="F8" i="8"/>
  <c r="F6" i="8"/>
  <c r="C6" i="8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9" i="3"/>
  <c r="J90" i="3"/>
  <c r="J91" i="3"/>
  <c r="J95" i="3"/>
  <c r="J96" i="3"/>
  <c r="J97" i="3"/>
  <c r="J98" i="3"/>
  <c r="J99" i="3"/>
  <c r="J100" i="3"/>
  <c r="J103" i="3"/>
  <c r="J104" i="3"/>
  <c r="J42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10" i="3"/>
  <c r="G42" i="3"/>
  <c r="G43" i="3"/>
  <c r="G44" i="3"/>
  <c r="G54" i="3"/>
  <c r="G96" i="3"/>
  <c r="G97" i="3"/>
  <c r="G103" i="3"/>
  <c r="G82" i="3"/>
  <c r="G83" i="3"/>
  <c r="G74" i="3"/>
  <c r="G65" i="3"/>
  <c r="G59" i="3"/>
  <c r="G55" i="3"/>
  <c r="G51" i="3"/>
  <c r="G49" i="3"/>
  <c r="G45" i="3"/>
  <c r="I12" i="3"/>
  <c r="I11" i="3"/>
  <c r="G11" i="3"/>
  <c r="G12" i="3"/>
  <c r="G30" i="3"/>
  <c r="G31" i="3"/>
  <c r="G25" i="3"/>
  <c r="G16" i="3"/>
  <c r="G13" i="3"/>
  <c r="I16" i="1" l="1"/>
  <c r="F45" i="7"/>
  <c r="G45" i="7"/>
  <c r="E20" i="5" l="1"/>
  <c r="G59" i="7"/>
  <c r="D6" i="8"/>
  <c r="E6" i="8"/>
  <c r="G16" i="7"/>
  <c r="H42" i="3"/>
  <c r="H43" i="3"/>
  <c r="I10" i="3"/>
  <c r="I42" i="3"/>
  <c r="I43" i="3"/>
  <c r="H16" i="7" l="1"/>
  <c r="G27" i="7"/>
  <c r="F27" i="7"/>
  <c r="F9" i="7" s="1"/>
  <c r="F81" i="7"/>
  <c r="G81" i="7"/>
  <c r="F72" i="7"/>
  <c r="G72" i="7"/>
  <c r="H72" i="7" s="1"/>
  <c r="F59" i="7"/>
  <c r="H59" i="7" s="1"/>
  <c r="F58" i="7" l="1"/>
  <c r="H27" i="7"/>
  <c r="G58" i="7"/>
  <c r="H81" i="7"/>
  <c r="G51" i="7"/>
  <c r="H51" i="7" s="1"/>
  <c r="G48" i="7"/>
  <c r="G44" i="7" s="1"/>
  <c r="I13" i="3"/>
  <c r="G9" i="7" l="1"/>
  <c r="H9" i="7" s="1"/>
  <c r="H44" i="7"/>
  <c r="G8" i="7"/>
</calcChain>
</file>

<file path=xl/sharedStrings.xml><?xml version="1.0" encoding="utf-8"?>
<sst xmlns="http://schemas.openxmlformats.org/spreadsheetml/2006/main" count="337" uniqueCount="234">
  <si>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</si>
  <si>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</si>
  <si>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</si>
  <si>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</si>
  <si>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</si>
  <si>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</si>
  <si>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</si>
  <si>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</si>
  <si>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</si>
  <si>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</si>
  <si>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</si>
  <si>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</si>
  <si>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</si>
  <si>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</si>
  <si>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</si>
  <si>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</si>
  <si>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</si>
  <si>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</si>
  <si>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</si>
  <si>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</si>
  <si>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</si>
  <si>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</si>
  <si>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</si>
  <si>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</si>
  <si>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</si>
  <si>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</si>
  <si>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</si>
  <si>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</si>
  <si>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</si>
  <si>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</si>
  <si>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</si>
  <si>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</si>
  <si>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</si>
  <si>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</si>
  <si>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</si>
  <si>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</si>
  <si>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</si>
  <si>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</si>
  <si>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</si>
  <si>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</si>
  <si>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</si>
  <si>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</si>
  <si>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</si>
  <si>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</si>
  <si>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</si>
  <si>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</si>
  <si>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</si>
  <si>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</si>
  <si>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</si>
  <si>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</si>
  <si>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</si>
  <si>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</si>
  <si>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</si>
  <si>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</si>
  <si>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</si>
  <si>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</si>
  <si>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</si>
  <si>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</si>
  <si>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</si>
  <si>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</si>
  <si>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</si>
  <si>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</si>
  <si>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</si>
  <si>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</si>
  <si>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</si>
  <si>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</si>
  <si>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</si>
  <si>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</si>
  <si>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</si>
  <si>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</si>
  <si>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</si>
  <si>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</si>
  <si>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</si>
  <si>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</si>
  <si>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</si>
  <si>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</si>
  <si>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</si>
  <si>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</si>
  <si>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</si>
  <si>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OSTVARENJE/IZVRŠENJE 2022.
N-1.</t>
  </si>
  <si>
    <t>IZVORNI PLAN ILI REBALANS 2023..*</t>
  </si>
  <si>
    <t xml:space="preserve">OSTVARENJE/IZVRŠENJE 2023.
N. </t>
  </si>
  <si>
    <t>IZVRŠENJE FINANCIJSKOG PLANA PRORAČUNSKOG KORISNIKA DRŽAVNOG PRORAČUNA
ZA 2023. GODINU</t>
  </si>
  <si>
    <t xml:space="preserve">Tekuće pomoći proračunskim korisnicima </t>
  </si>
  <si>
    <t>Kapitalne pomoći proračunckim korisnicima</t>
  </si>
  <si>
    <t>Prihodi od imovine</t>
  </si>
  <si>
    <t>Prihodi od financijske imovine</t>
  </si>
  <si>
    <t>Kamate na oročena sredstva</t>
  </si>
  <si>
    <t>Prihodi po posebnim propisima i naknadama</t>
  </si>
  <si>
    <t>Prihodi po posebnim propisima</t>
  </si>
  <si>
    <t xml:space="preserve">Ostali nespomenuti prihodi </t>
  </si>
  <si>
    <t>Prihodi od prodaje</t>
  </si>
  <si>
    <t>Prihodi od pruženih usluga</t>
  </si>
  <si>
    <t>Prihodi iz nadfležnog proračuna</t>
  </si>
  <si>
    <t>Prihodi iz nadležnog proračuna</t>
  </si>
  <si>
    <t>Plaće za prekovremeni rad</t>
  </si>
  <si>
    <t>Plaće za posebne uvjete rada</t>
  </si>
  <si>
    <t>Ostali rashodi za zaposlene</t>
  </si>
  <si>
    <t>Ostali rashodi za zaspoelene</t>
  </si>
  <si>
    <t xml:space="preserve">Doprinosi na plaću </t>
  </si>
  <si>
    <t xml:space="preserve">Doprinosi za obvezno zdrastveno osiguranje 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</si>
  <si>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</si>
  <si>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</si>
  <si>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</si>
  <si>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</si>
  <si>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</si>
  <si>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</si>
  <si>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održavanje</t>
  </si>
  <si>
    <t>Sitni inventar</t>
  </si>
  <si>
    <t>Rashodi za usluge</t>
  </si>
  <si>
    <t>Usluge telefona, pošta,prijevoza</t>
  </si>
  <si>
    <t>Usluge tekućeg i investicijskog održavanja</t>
  </si>
  <si>
    <t>Komunalne usluge</t>
  </si>
  <si>
    <t>Zakupnine i najamnine</t>
  </si>
  <si>
    <t>Zdrastvene usluge</t>
  </si>
  <si>
    <t>Intektualne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</si>
  <si>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</si>
  <si>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</si>
  <si>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</si>
  <si>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</si>
  <si>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</si>
  <si>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</si>
  <si>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Pristojbe i naknade</t>
  </si>
  <si>
    <t>Financijski rashodi</t>
  </si>
  <si>
    <t xml:space="preserve">Ostali financijski rashodi </t>
  </si>
  <si>
    <t>Bankarske usluge i platnog prometa</t>
  </si>
  <si>
    <t>Tekući prijenosi između proračunskih korisnika</t>
  </si>
  <si>
    <t>Naknade na temelju osiguranja i druge naknade</t>
  </si>
  <si>
    <t>Naknade građanima i kućanstvima u naravi</t>
  </si>
  <si>
    <t>Tekuće donacije</t>
  </si>
  <si>
    <t>Tekuće donacije u naravi</t>
  </si>
  <si>
    <t>Rashodi za nabavu proizvedene dugotrajne imovine</t>
  </si>
  <si>
    <t>Postrojenja i oprema</t>
  </si>
  <si>
    <t>Oprema za održavanje i zaštitu</t>
  </si>
  <si>
    <t>Sportska i glazbena oprema</t>
  </si>
  <si>
    <t>Uređaji,strojevi i oprema</t>
  </si>
  <si>
    <t>Knjige,umjetnička djela</t>
  </si>
  <si>
    <t>Knjige</t>
  </si>
  <si>
    <t>IZVORNI PLAN ILI REBALANS 2023.</t>
  </si>
  <si>
    <t>OSTVARENJE/ IZVRŠENJE 2022.</t>
  </si>
  <si>
    <t>REBALANS II. 2023.</t>
  </si>
  <si>
    <t>OSTVARENJE/IZVRŠENJE 2023.</t>
  </si>
  <si>
    <t>OSTVARENJE/IZVRŠENJE 2022.</t>
  </si>
  <si>
    <t xml:space="preserve"> REBALANS II. 2023.</t>
  </si>
  <si>
    <t>REBALANS II.2023.</t>
  </si>
  <si>
    <t xml:space="preserve">3 Vlastiti prihodi </t>
  </si>
  <si>
    <t xml:space="preserve">31 Vlastiti prihodi </t>
  </si>
  <si>
    <t>4 Prihodi za posebne namjene</t>
  </si>
  <si>
    <t>41 Prihodi za posebne namjene</t>
  </si>
  <si>
    <t>5 Pomoći</t>
  </si>
  <si>
    <t>52 Pomoći</t>
  </si>
  <si>
    <t>6 Donacije</t>
  </si>
  <si>
    <r>
      <t xml:space="preserve">   </t>
    </r>
    <r>
      <rPr>
        <i/>
        <sz val="10"/>
        <rFont val="Arial"/>
        <family val="2"/>
        <charset val="238"/>
      </rPr>
      <t>61 Donacije</t>
    </r>
  </si>
  <si>
    <t>7 Prihodi od nefinancijske imovine</t>
  </si>
  <si>
    <t xml:space="preserve">   71 Prihodi od nefinancijske imovine </t>
  </si>
  <si>
    <t xml:space="preserve"> 41 Prihodi za posebne namjene</t>
  </si>
  <si>
    <t xml:space="preserve"> 61 Donacije</t>
  </si>
  <si>
    <t>IZVRŠENJE 2022.</t>
  </si>
  <si>
    <t>IZVRŠENJE 2023.</t>
  </si>
  <si>
    <t>OŠ SUPETAR, SUPETAR</t>
  </si>
  <si>
    <t>P4001</t>
  </si>
  <si>
    <t>Razvoj odgojno obrazovnog sustava</t>
  </si>
  <si>
    <t>A400103</t>
  </si>
  <si>
    <t>Natjecanja,manifestacija i ostalo</t>
  </si>
  <si>
    <t xml:space="preserve">            1.1.1. Opći prihodi i primici</t>
  </si>
  <si>
    <t xml:space="preserve">Materijalni rashodi </t>
  </si>
  <si>
    <t>A400104</t>
  </si>
  <si>
    <t>E- ŠKOLE</t>
  </si>
  <si>
    <t xml:space="preserve">           1.1.1. Opći prihodi i primici </t>
  </si>
  <si>
    <t>A400115</t>
  </si>
  <si>
    <t xml:space="preserve">Osobni pomoćnici i pomoćnici u nastavi </t>
  </si>
  <si>
    <t xml:space="preserve">          1.1.1.  Opći prihodi i primici</t>
  </si>
  <si>
    <t xml:space="preserve">5.4.1. Pomoći PK </t>
  </si>
  <si>
    <t>A400116</t>
  </si>
  <si>
    <t>Produženi boravak</t>
  </si>
  <si>
    <t>A400118</t>
  </si>
  <si>
    <t>Nabava udžbenika i drugih obrazovnih materijala</t>
  </si>
  <si>
    <t>Naknade građanima i kućanstvima na temelju osiguranja i drugenaknade</t>
  </si>
  <si>
    <t xml:space="preserve">3.2.1. Vlastiti prihodi PK </t>
  </si>
  <si>
    <t xml:space="preserve">Rashodi za za nabavu proizvedene DI </t>
  </si>
  <si>
    <t>T400110</t>
  </si>
  <si>
    <t xml:space="preserve">Financiranje troškova prehrane za učenike OŠ </t>
  </si>
  <si>
    <t>T400111</t>
  </si>
  <si>
    <t xml:space="preserve">Opskrba školskih ustanova higijenskim potrepštinama za učenike </t>
  </si>
  <si>
    <t xml:space="preserve">3.2.1. Vlastiti prihodi </t>
  </si>
  <si>
    <t>Ostali rashodi</t>
  </si>
  <si>
    <t>T400120</t>
  </si>
  <si>
    <t xml:space="preserve">Učimo zajedno V </t>
  </si>
  <si>
    <t xml:space="preserve">1.1.1. Opći prihodi i primici </t>
  </si>
  <si>
    <t xml:space="preserve">Rashodi za zaposlene </t>
  </si>
  <si>
    <t xml:space="preserve">5.3.1.Pomoći EU </t>
  </si>
  <si>
    <t>T400121</t>
  </si>
  <si>
    <t xml:space="preserve">Učimo zajedno VI </t>
  </si>
  <si>
    <t xml:space="preserve">5.3.1. Pomoći EU </t>
  </si>
  <si>
    <t>P4030</t>
  </si>
  <si>
    <t>Osnovnoškolsko obrazovanje</t>
  </si>
  <si>
    <t>A403001</t>
  </si>
  <si>
    <t xml:space="preserve">Rashodi djelatnosti </t>
  </si>
  <si>
    <t xml:space="preserve">Finanijski rashodi </t>
  </si>
  <si>
    <t>4.4.1. Prihodi za posebne namjene-Decentralizacija</t>
  </si>
  <si>
    <t xml:space="preserve">Financijski rashodi </t>
  </si>
  <si>
    <t xml:space="preserve">4.8.1. Prihodi za posebne namjene PK </t>
  </si>
  <si>
    <t>A403002</t>
  </si>
  <si>
    <t xml:space="preserve">Izgradnja i uređenje objekata te nabava i održavanje opreme </t>
  </si>
  <si>
    <t xml:space="preserve">Rashodi za dodatna ulaganja na nefinancijskoj imovini </t>
  </si>
  <si>
    <t>7.2.2. Prihodi od prodaje nefinancijske imovine PK - prenesena sredstva</t>
  </si>
  <si>
    <t xml:space="preserve">Rashodi za nabavu proizvedene DI </t>
  </si>
  <si>
    <t xml:space="preserve">A403004 </t>
  </si>
  <si>
    <t xml:space="preserve">Prijevoz učenika osnovnih škola </t>
  </si>
  <si>
    <t>9 Obrazovanje</t>
  </si>
  <si>
    <t>091 Predškolsko i osnovnoo brazovanje</t>
  </si>
  <si>
    <t>0912 Osnovno obrazovanje</t>
  </si>
  <si>
    <t xml:space="preserve">096 Dodatne usluge u obrazovanju </t>
  </si>
  <si>
    <t xml:space="preserve">REBALANS II. 2023. </t>
  </si>
  <si>
    <t xml:space="preserve">5.1.1. Pomoći </t>
  </si>
  <si>
    <t xml:space="preserve">T400101 </t>
  </si>
  <si>
    <t>Školski medni dan</t>
  </si>
  <si>
    <t>5=4/2*100</t>
  </si>
  <si>
    <t xml:space="preserve">5 Pomoći </t>
  </si>
  <si>
    <t xml:space="preserve">    52 Pomoći </t>
  </si>
  <si>
    <t>97 Prihodi od nefinancijske imovine</t>
  </si>
  <si>
    <t xml:space="preserve">    71 Prihodi od nefinancijske imovine višak</t>
  </si>
  <si>
    <t xml:space="preserve">96 Donacije višak </t>
  </si>
  <si>
    <t xml:space="preserve">Doprinosi za obvezno osiguranje u slučaju nezaposlenosti </t>
  </si>
  <si>
    <t>Naknada za rad predstavnička tijela</t>
  </si>
  <si>
    <t>Troškovi sudskog postupaka</t>
  </si>
  <si>
    <t>Zatezne kamate</t>
  </si>
  <si>
    <t xml:space="preserve">Uredska oprema i namještaj </t>
  </si>
  <si>
    <t>Komunikacijska oprema</t>
  </si>
  <si>
    <t>Prijenosi između proračunskih korisnika</t>
  </si>
  <si>
    <t>Tekući prijenosi temeljem EU sredstava</t>
  </si>
  <si>
    <t>Donacije od pravnih i fizičkih osoba</t>
  </si>
  <si>
    <t xml:space="preserve">Kapitalne donacije </t>
  </si>
  <si>
    <t>Prihodi iz nadležnog proračuna -nefinancijske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</si>
</sst>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9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3" borderId="3" xfId="0" applyNumberFormat="1" applyFont="1" applyFill="1" applyBorder="1" applyAlignment="1" applyProtection="1">
      <alignment horizontal="right" wrapText="1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/>
    </xf>
    <xf numFmtId="3" fontId="5" fillId="2" borderId="3" xfId="0" applyNumberFormat="1" applyFont="1" applyFill="1" applyBorder="1" applyAlignment="1"/>
    <xf numFmtId="0" fontId="15" fillId="2" borderId="3" xfId="0" applyNumberFormat="1" applyFont="1" applyFill="1" applyBorder="1" applyAlignment="1" applyProtection="1">
      <alignment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 indent="1"/>
    </xf>
    <xf numFmtId="0" fontId="0" fillId="0" borderId="7" xfId="0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0" fillId="0" borderId="8" xfId="0" applyBorder="1"/>
    <xf numFmtId="0" fontId="8" fillId="2" borderId="7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4" fontId="1" fillId="0" borderId="3" xfId="0" applyNumberFormat="1" applyFont="1" applyBorder="1"/>
    <xf numFmtId="0" fontId="1" fillId="0" borderId="3" xfId="0" applyFont="1" applyBorder="1"/>
    <xf numFmtId="0" fontId="3" fillId="2" borderId="3" xfId="2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0" fontId="3" fillId="2" borderId="3" xfId="0" applyNumberFormat="1" applyFont="1" applyFill="1" applyBorder="1" applyAlignment="1">
      <alignment horizontal="right" wrapText="1"/>
    </xf>
    <xf numFmtId="0" fontId="3" fillId="2" borderId="7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right"/>
    </xf>
    <xf numFmtId="0" fontId="18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3" fillId="4" borderId="3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0" fontId="0" fillId="0" borderId="0" xfId="0" applyNumberFormat="1"/>
    <xf numFmtId="4" fontId="15" fillId="2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8" fillId="0" borderId="3" xfId="0" applyNumberFormat="1" applyFont="1" applyFill="1" applyBorder="1" applyAlignment="1" applyProtection="1">
      <alignment horizontal="right" vertical="center" wrapText="1"/>
    </xf>
    <xf numFmtId="2" fontId="0" fillId="0" borderId="3" xfId="0" applyNumberFormat="1" applyBorder="1"/>
    <xf numFmtId="0" fontId="8" fillId="0" borderId="3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 wrapText="1"/>
    </xf>
    <xf numFmtId="4" fontId="0" fillId="0" borderId="0" xfId="0" applyNumberFormat="1"/>
    <xf numFmtId="0" fontId="5" fillId="3" borderId="3" xfId="0" quotePrefix="1" applyFont="1" applyFill="1" applyBorder="1" applyAlignment="1">
      <alignment horizontal="righ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Obično_List4" xfId="1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zoomScaleNormal="100" workbookViewId="0">
      <selection activeCell="J24" sqref="J24"/>
    </sheetView>
  </sheetViews>
  <sheetFormatPr defaultRowHeight="15" x14ac:dyDescent="0.25"/>
  <cols>
    <col min="6" max="9" width="25.28515625" customWidth="1"/>
    <col min="10" max="10" width="15.7109375" customWidth="1"/>
    <col min="11" max="11" width="25.28515625" customWidth="1"/>
  </cols>
  <sheetData>
    <row r="1" spans="2:11" ht="42" customHeight="1" x14ac:dyDescent="0.25">
      <c r="B1" s="106" t="s">
        <v>82</v>
      </c>
      <c r="C1" s="106"/>
      <c r="D1" s="106"/>
      <c r="E1" s="106"/>
      <c r="F1" s="106"/>
      <c r="G1" s="106"/>
      <c r="H1" s="106"/>
      <c r="I1" s="106"/>
      <c r="J1" s="106"/>
      <c r="K1" s="31"/>
    </row>
    <row r="2" spans="2:11" ht="18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3"/>
    </row>
    <row r="3" spans="2:11" ht="15.75" customHeight="1" x14ac:dyDescent="0.25">
      <c r="B3" s="106" t="s">
        <v>11</v>
      </c>
      <c r="C3" s="106"/>
      <c r="D3" s="106"/>
      <c r="E3" s="106"/>
      <c r="F3" s="106"/>
      <c r="G3" s="106"/>
      <c r="H3" s="106"/>
      <c r="I3" s="106"/>
      <c r="J3" s="106"/>
      <c r="K3" s="30"/>
    </row>
    <row r="4" spans="2:11" ht="18" x14ac:dyDescent="0.25"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2:11" ht="18" customHeight="1" x14ac:dyDescent="0.25">
      <c r="B5" s="106" t="s">
        <v>61</v>
      </c>
      <c r="C5" s="106"/>
      <c r="D5" s="106"/>
      <c r="E5" s="106"/>
      <c r="F5" s="106"/>
      <c r="G5" s="106"/>
      <c r="H5" s="106"/>
      <c r="I5" s="106"/>
      <c r="J5" s="106"/>
      <c r="K5" s="29"/>
    </row>
    <row r="6" spans="2:11" ht="18" customHeight="1" x14ac:dyDescent="0.25">
      <c r="B6" s="106"/>
      <c r="C6" s="106"/>
      <c r="D6" s="106"/>
      <c r="E6" s="106"/>
      <c r="F6" s="106"/>
      <c r="G6" s="106"/>
      <c r="H6" s="106"/>
      <c r="I6" s="106"/>
      <c r="J6" s="106"/>
      <c r="K6" s="29"/>
    </row>
    <row r="7" spans="2:11" ht="18" customHeight="1" x14ac:dyDescent="0.25">
      <c r="B7" s="130" t="s">
        <v>69</v>
      </c>
      <c r="C7" s="130"/>
      <c r="D7" s="130"/>
      <c r="E7" s="130"/>
      <c r="F7" s="130"/>
      <c r="G7" s="63"/>
      <c r="H7" s="59"/>
      <c r="I7" s="59"/>
      <c r="J7" s="60"/>
    </row>
    <row r="8" spans="2:11" ht="25.5" x14ac:dyDescent="0.25">
      <c r="B8" s="114" t="s">
        <v>7</v>
      </c>
      <c r="C8" s="114"/>
      <c r="D8" s="114"/>
      <c r="E8" s="114"/>
      <c r="F8" s="114"/>
      <c r="G8" s="36" t="s">
        <v>142</v>
      </c>
      <c r="H8" s="36" t="s">
        <v>143</v>
      </c>
      <c r="I8" s="36" t="s">
        <v>141</v>
      </c>
      <c r="J8" s="36" t="s">
        <v>28</v>
      </c>
    </row>
    <row r="9" spans="2:11" x14ac:dyDescent="0.25">
      <c r="B9" s="124">
        <v>1</v>
      </c>
      <c r="C9" s="124"/>
      <c r="D9" s="124"/>
      <c r="E9" s="124"/>
      <c r="F9" s="125"/>
      <c r="G9" s="41">
        <v>2</v>
      </c>
      <c r="H9" s="40">
        <v>3</v>
      </c>
      <c r="I9" s="40">
        <v>5</v>
      </c>
      <c r="J9" s="40" t="s">
        <v>43</v>
      </c>
    </row>
    <row r="10" spans="2:11" x14ac:dyDescent="0.25">
      <c r="B10" s="112" t="s">
        <v>30</v>
      </c>
      <c r="C10" s="113"/>
      <c r="D10" s="113"/>
      <c r="E10" s="113"/>
      <c r="F10" s="122"/>
      <c r="G10" s="100">
        <v>1309593</v>
      </c>
      <c r="H10" s="96">
        <v>1493992.81</v>
      </c>
      <c r="I10" s="20">
        <v>1587906.1999999997</v>
      </c>
      <c r="J10" s="20">
        <f>I10/G10*100</f>
        <v>121.25188512766942</v>
      </c>
    </row>
    <row r="11" spans="2:11" x14ac:dyDescent="0.25">
      <c r="B11" s="123" t="s">
        <v>29</v>
      </c>
      <c r="C11" s="122"/>
      <c r="D11" s="122"/>
      <c r="E11" s="122"/>
      <c r="F11" s="122"/>
      <c r="G11" s="32">
        <v>0</v>
      </c>
      <c r="H11" s="20">
        <v>0</v>
      </c>
      <c r="I11" s="20">
        <v>0</v>
      </c>
      <c r="J11" s="20">
        <v>0</v>
      </c>
    </row>
    <row r="12" spans="2:11" x14ac:dyDescent="0.25">
      <c r="B12" s="119" t="s">
        <v>0</v>
      </c>
      <c r="C12" s="120"/>
      <c r="D12" s="120"/>
      <c r="E12" s="120"/>
      <c r="F12" s="121"/>
      <c r="G12" s="33">
        <f>SUM(G10:G11)</f>
        <v>1309593</v>
      </c>
      <c r="H12" s="33">
        <f t="shared" ref="H12:I12" si="0">SUM(H10:H11)</f>
        <v>1493992.81</v>
      </c>
      <c r="I12" s="33">
        <f t="shared" si="0"/>
        <v>1587906.1999999997</v>
      </c>
      <c r="J12" s="19">
        <f>I12/G12*100</f>
        <v>121.25188512766942</v>
      </c>
    </row>
    <row r="13" spans="2:11" x14ac:dyDescent="0.25">
      <c r="B13" s="129" t="s">
        <v>31</v>
      </c>
      <c r="C13" s="113"/>
      <c r="D13" s="113"/>
      <c r="E13" s="113"/>
      <c r="F13" s="113"/>
      <c r="G13" s="101">
        <v>1333090.54</v>
      </c>
      <c r="H13" s="96">
        <v>1743691.5299999998</v>
      </c>
      <c r="I13" s="96">
        <v>1619306.4600000002</v>
      </c>
      <c r="J13" s="19">
        <f t="shared" ref="J13:J15" si="1">I13/G13*100</f>
        <v>121.47010359851478</v>
      </c>
    </row>
    <row r="14" spans="2:11" x14ac:dyDescent="0.25">
      <c r="B14" s="127" t="s">
        <v>32</v>
      </c>
      <c r="C14" s="122"/>
      <c r="D14" s="122"/>
      <c r="E14" s="122"/>
      <c r="F14" s="122"/>
      <c r="G14" s="100">
        <v>5307</v>
      </c>
      <c r="H14" s="97">
        <v>40768.730000000003</v>
      </c>
      <c r="I14" s="97">
        <v>16821.45</v>
      </c>
      <c r="J14" s="19">
        <f t="shared" si="1"/>
        <v>316.96721311475409</v>
      </c>
    </row>
    <row r="15" spans="2:11" x14ac:dyDescent="0.25">
      <c r="B15" s="23" t="s">
        <v>1</v>
      </c>
      <c r="C15" s="57"/>
      <c r="D15" s="57"/>
      <c r="E15" s="57"/>
      <c r="F15" s="57"/>
      <c r="G15" s="33">
        <f>SUM(G13+G14)</f>
        <v>1338397.54</v>
      </c>
      <c r="H15" s="33">
        <f t="shared" ref="H15:I15" si="2">SUM(H13+H14)</f>
        <v>1784460.2599999998</v>
      </c>
      <c r="I15" s="33">
        <f t="shared" si="2"/>
        <v>1636127.9100000001</v>
      </c>
      <c r="J15" s="19">
        <f t="shared" si="1"/>
        <v>122.24528670308226</v>
      </c>
    </row>
    <row r="16" spans="2:11" x14ac:dyDescent="0.25">
      <c r="B16" s="128" t="s">
        <v>2</v>
      </c>
      <c r="C16" s="120"/>
      <c r="D16" s="120"/>
      <c r="E16" s="120"/>
      <c r="F16" s="120"/>
      <c r="G16" s="35">
        <f>G12-G15</f>
        <v>-28804.540000000037</v>
      </c>
      <c r="H16" s="22">
        <f>H12-H15</f>
        <v>-290467.44999999972</v>
      </c>
      <c r="I16" s="22">
        <f>I12-I15</f>
        <v>-48221.710000000428</v>
      </c>
      <c r="J16" s="22"/>
    </row>
    <row r="17" spans="1:47" ht="18" x14ac:dyDescent="0.25">
      <c r="B17" s="107"/>
      <c r="C17" s="107"/>
      <c r="D17" s="107"/>
      <c r="E17" s="107"/>
      <c r="F17" s="107"/>
      <c r="G17" s="107"/>
      <c r="H17" s="107"/>
      <c r="I17" s="107"/>
      <c r="J17" s="107"/>
      <c r="K17" s="1"/>
    </row>
    <row r="18" spans="1:47" ht="18" customHeight="1" x14ac:dyDescent="0.25">
      <c r="B18" s="111" t="s">
        <v>66</v>
      </c>
      <c r="C18" s="111"/>
      <c r="D18" s="111"/>
      <c r="E18" s="111"/>
      <c r="F18" s="111"/>
      <c r="G18" s="58"/>
      <c r="H18" s="59"/>
      <c r="I18" s="59"/>
      <c r="J18" s="60"/>
      <c r="K18" s="1"/>
    </row>
    <row r="19" spans="1:47" ht="38.25" x14ac:dyDescent="0.25">
      <c r="B19" s="114" t="s">
        <v>7</v>
      </c>
      <c r="C19" s="114"/>
      <c r="D19" s="114"/>
      <c r="E19" s="114"/>
      <c r="F19" s="114"/>
      <c r="G19" s="36" t="s">
        <v>79</v>
      </c>
      <c r="H19" s="2" t="s">
        <v>80</v>
      </c>
      <c r="I19" s="2" t="s">
        <v>81</v>
      </c>
      <c r="J19" s="2" t="s">
        <v>28</v>
      </c>
    </row>
    <row r="20" spans="1:47" x14ac:dyDescent="0.25">
      <c r="B20" s="115">
        <v>1</v>
      </c>
      <c r="C20" s="116"/>
      <c r="D20" s="116"/>
      <c r="E20" s="116"/>
      <c r="F20" s="116"/>
      <c r="G20" s="42">
        <v>2</v>
      </c>
      <c r="H20" s="40">
        <v>3</v>
      </c>
      <c r="I20" s="40">
        <v>5</v>
      </c>
      <c r="J20" s="40" t="s">
        <v>43</v>
      </c>
    </row>
    <row r="21" spans="1:47" ht="15.75" customHeight="1" x14ac:dyDescent="0.25">
      <c r="B21" s="112" t="s">
        <v>33</v>
      </c>
      <c r="C21" s="117"/>
      <c r="D21" s="117"/>
      <c r="E21" s="117"/>
      <c r="F21" s="117"/>
      <c r="G21" s="98">
        <v>0</v>
      </c>
      <c r="H21" s="21">
        <v>0</v>
      </c>
      <c r="I21" s="21">
        <v>0</v>
      </c>
      <c r="J21" s="21">
        <v>0</v>
      </c>
    </row>
    <row r="22" spans="1:47" x14ac:dyDescent="0.25">
      <c r="B22" s="112" t="s">
        <v>34</v>
      </c>
      <c r="C22" s="113"/>
      <c r="D22" s="113"/>
      <c r="E22" s="113"/>
      <c r="F22" s="113"/>
      <c r="G22" s="34">
        <v>0</v>
      </c>
      <c r="H22" s="21">
        <v>0</v>
      </c>
      <c r="I22" s="21">
        <v>0</v>
      </c>
      <c r="J22" s="21">
        <v>0</v>
      </c>
    </row>
    <row r="23" spans="1:47" ht="15" customHeight="1" x14ac:dyDescent="0.25">
      <c r="B23" s="108" t="s">
        <v>60</v>
      </c>
      <c r="C23" s="109"/>
      <c r="D23" s="109"/>
      <c r="E23" s="109"/>
      <c r="F23" s="110"/>
      <c r="G23" s="103">
        <v>0</v>
      </c>
      <c r="H23" s="103">
        <v>0</v>
      </c>
      <c r="I23" s="103">
        <v>0</v>
      </c>
      <c r="J23" s="103">
        <v>0</v>
      </c>
    </row>
    <row r="24" spans="1:47" s="46" customFormat="1" ht="15" customHeight="1" x14ac:dyDescent="0.25">
      <c r="A24"/>
      <c r="B24" s="112" t="s">
        <v>17</v>
      </c>
      <c r="C24" s="113"/>
      <c r="D24" s="113"/>
      <c r="E24" s="113"/>
      <c r="F24" s="113"/>
      <c r="G24" s="103">
        <v>0</v>
      </c>
      <c r="H24" s="103">
        <v>0</v>
      </c>
      <c r="I24" s="103">
        <v>0</v>
      </c>
      <c r="J24" s="103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46" customFormat="1" ht="15" customHeight="1" x14ac:dyDescent="0.25">
      <c r="A25"/>
      <c r="B25" s="112" t="s">
        <v>65</v>
      </c>
      <c r="C25" s="113"/>
      <c r="D25" s="113"/>
      <c r="E25" s="113"/>
      <c r="F25" s="113"/>
      <c r="G25" s="103">
        <v>0</v>
      </c>
      <c r="H25" s="103">
        <v>0</v>
      </c>
      <c r="I25" s="103">
        <v>0</v>
      </c>
      <c r="J25" s="103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56" customFormat="1" x14ac:dyDescent="0.25">
      <c r="A26" s="55"/>
      <c r="B26" s="108" t="s">
        <v>67</v>
      </c>
      <c r="C26" s="109"/>
      <c r="D26" s="109"/>
      <c r="E26" s="109"/>
      <c r="F26" s="110"/>
      <c r="G26" s="103">
        <v>0</v>
      </c>
      <c r="H26" s="103">
        <v>0</v>
      </c>
      <c r="I26" s="103">
        <v>0</v>
      </c>
      <c r="J26" s="103">
        <v>0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</row>
    <row r="27" spans="1:47" x14ac:dyDescent="0.25">
      <c r="B27" s="126" t="s">
        <v>68</v>
      </c>
      <c r="C27" s="126"/>
      <c r="D27" s="126"/>
      <c r="E27" s="126"/>
      <c r="F27" s="126"/>
      <c r="G27" s="103">
        <v>0</v>
      </c>
      <c r="H27" s="103">
        <v>0</v>
      </c>
      <c r="I27" s="103">
        <v>0</v>
      </c>
      <c r="J27" s="103">
        <v>0</v>
      </c>
    </row>
    <row r="29" spans="1:47" x14ac:dyDescent="0.25">
      <c r="B29" s="38"/>
      <c r="C29" s="38"/>
      <c r="D29" s="38"/>
      <c r="E29" s="38"/>
      <c r="F29" s="38"/>
      <c r="G29" s="38"/>
      <c r="H29" s="38"/>
      <c r="I29" s="38"/>
      <c r="J29" s="38"/>
    </row>
    <row r="30" spans="1:47" x14ac:dyDescent="0.25">
      <c r="B30" s="104" t="s">
        <v>73</v>
      </c>
      <c r="C30" s="104"/>
      <c r="D30" s="104"/>
      <c r="E30" s="104"/>
      <c r="F30" s="104"/>
      <c r="G30" s="104"/>
      <c r="H30" s="104"/>
      <c r="I30" s="104"/>
      <c r="J30" s="104"/>
    </row>
    <row r="31" spans="1:47" ht="15" customHeight="1" x14ac:dyDescent="0.25">
      <c r="B31" s="104" t="s">
        <v>74</v>
      </c>
      <c r="C31" s="104"/>
      <c r="D31" s="104"/>
      <c r="E31" s="104"/>
      <c r="F31" s="104"/>
      <c r="G31" s="104"/>
      <c r="H31" s="104"/>
      <c r="I31" s="104"/>
      <c r="J31" s="104"/>
    </row>
    <row r="32" spans="1:47" ht="15" customHeight="1" x14ac:dyDescent="0.25">
      <c r="B32" s="104" t="s">
        <v>76</v>
      </c>
      <c r="C32" s="104"/>
      <c r="D32" s="104"/>
      <c r="E32" s="104"/>
      <c r="F32" s="104"/>
      <c r="G32" s="104"/>
      <c r="H32" s="104"/>
      <c r="I32" s="104"/>
      <c r="J32" s="104"/>
    </row>
    <row r="33" spans="2:10" ht="15" customHeight="1" x14ac:dyDescent="0.25">
      <c r="B33" s="104" t="s">
        <v>77</v>
      </c>
      <c r="C33" s="104"/>
      <c r="D33" s="104"/>
      <c r="E33" s="104"/>
      <c r="F33" s="104"/>
      <c r="G33" s="104"/>
      <c r="H33" s="104"/>
      <c r="I33" s="104"/>
      <c r="J33" s="104"/>
    </row>
    <row r="34" spans="2:10" ht="36.75" customHeight="1" x14ac:dyDescent="0.25">
      <c r="B34" s="104"/>
      <c r="C34" s="104"/>
      <c r="D34" s="104"/>
      <c r="E34" s="104"/>
      <c r="F34" s="104"/>
      <c r="G34" s="104"/>
      <c r="H34" s="104"/>
      <c r="I34" s="104"/>
      <c r="J34" s="104"/>
    </row>
    <row r="35" spans="2:10" ht="15" customHeight="1" x14ac:dyDescent="0.25">
      <c r="B35" s="118" t="s">
        <v>78</v>
      </c>
      <c r="C35" s="118"/>
      <c r="D35" s="118"/>
      <c r="E35" s="118"/>
      <c r="F35" s="118"/>
      <c r="G35" s="118"/>
      <c r="H35" s="118"/>
      <c r="I35" s="118"/>
      <c r="J35" s="118"/>
    </row>
    <row r="36" spans="2:10" x14ac:dyDescent="0.25">
      <c r="B36" s="118"/>
      <c r="C36" s="118"/>
      <c r="D36" s="118"/>
      <c r="E36" s="118"/>
      <c r="F36" s="118"/>
      <c r="G36" s="118"/>
      <c r="H36" s="118"/>
      <c r="I36" s="118"/>
      <c r="J36" s="118"/>
    </row>
  </sheetData>
  <mergeCells count="31">
    <mergeCell ref="B1:J1"/>
    <mergeCell ref="B33:J34"/>
    <mergeCell ref="B35:J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J30"/>
    <mergeCell ref="B31:J31"/>
    <mergeCell ref="B7:F7"/>
    <mergeCell ref="B32:J32"/>
    <mergeCell ref="B2:J2"/>
    <mergeCell ref="B4:J4"/>
    <mergeCell ref="B6:J6"/>
    <mergeCell ref="B17:J17"/>
    <mergeCell ref="B5:J5"/>
    <mergeCell ref="B3:J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9"/>
  <sheetViews>
    <sheetView zoomScale="90" zoomScaleNormal="90" workbookViewId="0">
      <selection activeCell="I10" sqref="I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9" width="25.28515625" customWidth="1"/>
    <col min="10" max="10" width="15.7109375" customWidth="1"/>
  </cols>
  <sheetData>
    <row r="1" spans="2:10" ht="18" x14ac:dyDescent="0.25">
      <c r="B1" s="105"/>
      <c r="C1" s="105"/>
      <c r="D1" s="105"/>
      <c r="E1" s="105"/>
      <c r="F1" s="105"/>
      <c r="G1" s="105"/>
      <c r="H1" s="105"/>
      <c r="I1" s="105"/>
      <c r="J1" s="105"/>
    </row>
    <row r="2" spans="2:10" ht="15.75" customHeight="1" x14ac:dyDescent="0.25">
      <c r="B2" s="106" t="s">
        <v>11</v>
      </c>
      <c r="C2" s="106"/>
      <c r="D2" s="106"/>
      <c r="E2" s="106"/>
      <c r="F2" s="106"/>
      <c r="G2" s="106"/>
      <c r="H2" s="106"/>
      <c r="I2" s="106"/>
      <c r="J2" s="106"/>
    </row>
    <row r="3" spans="2:10" ht="18" x14ac:dyDescent="0.25">
      <c r="B3" s="105"/>
      <c r="C3" s="105"/>
      <c r="D3" s="105"/>
      <c r="E3" s="105"/>
      <c r="F3" s="105"/>
      <c r="G3" s="105"/>
      <c r="H3" s="105"/>
      <c r="I3" s="105"/>
      <c r="J3" s="105"/>
    </row>
    <row r="4" spans="2:10" ht="15.75" customHeight="1" x14ac:dyDescent="0.25">
      <c r="B4" s="106" t="s">
        <v>63</v>
      </c>
      <c r="C4" s="106"/>
      <c r="D4" s="106"/>
      <c r="E4" s="106"/>
      <c r="F4" s="106"/>
      <c r="G4" s="106"/>
      <c r="H4" s="106"/>
      <c r="I4" s="106"/>
      <c r="J4" s="106"/>
    </row>
    <row r="5" spans="2:10" ht="18" x14ac:dyDescent="0.25">
      <c r="B5" s="105"/>
      <c r="C5" s="105"/>
      <c r="D5" s="105"/>
      <c r="E5" s="105"/>
      <c r="F5" s="105"/>
      <c r="G5" s="105"/>
      <c r="H5" s="105"/>
      <c r="I5" s="105"/>
      <c r="J5" s="105"/>
    </row>
    <row r="6" spans="2:10" ht="15.75" customHeight="1" x14ac:dyDescent="0.25">
      <c r="B6" s="106" t="s">
        <v>45</v>
      </c>
      <c r="C6" s="106"/>
      <c r="D6" s="106"/>
      <c r="E6" s="106"/>
      <c r="F6" s="106"/>
      <c r="G6" s="106"/>
      <c r="H6" s="106"/>
      <c r="I6" s="106"/>
      <c r="J6" s="106"/>
    </row>
    <row r="7" spans="2:10" ht="18" x14ac:dyDescent="0.25">
      <c r="B7" s="137"/>
      <c r="C7" s="137"/>
      <c r="D7" s="137"/>
      <c r="E7" s="137"/>
      <c r="F7" s="137"/>
      <c r="G7" s="137"/>
      <c r="H7" s="137"/>
      <c r="I7" s="137"/>
      <c r="J7" s="137"/>
    </row>
    <row r="8" spans="2:10" ht="45" customHeight="1" x14ac:dyDescent="0.25">
      <c r="B8" s="134" t="s">
        <v>7</v>
      </c>
      <c r="C8" s="135"/>
      <c r="D8" s="135"/>
      <c r="E8" s="135"/>
      <c r="F8" s="136"/>
      <c r="G8" s="45" t="s">
        <v>142</v>
      </c>
      <c r="H8" s="45" t="s">
        <v>144</v>
      </c>
      <c r="I8" s="45" t="s">
        <v>141</v>
      </c>
      <c r="J8" s="45" t="s">
        <v>28</v>
      </c>
    </row>
    <row r="9" spans="2:10" x14ac:dyDescent="0.25">
      <c r="B9" s="131">
        <v>1</v>
      </c>
      <c r="C9" s="132"/>
      <c r="D9" s="132"/>
      <c r="E9" s="132"/>
      <c r="F9" s="133"/>
      <c r="G9" s="47">
        <v>2</v>
      </c>
      <c r="H9" s="47">
        <v>3</v>
      </c>
      <c r="I9" s="47">
        <v>5</v>
      </c>
      <c r="J9" s="47" t="s">
        <v>43</v>
      </c>
    </row>
    <row r="10" spans="2:10" x14ac:dyDescent="0.25">
      <c r="B10" s="7"/>
      <c r="C10" s="7"/>
      <c r="D10" s="7"/>
      <c r="E10" s="7"/>
      <c r="F10" s="7" t="s">
        <v>58</v>
      </c>
      <c r="G10" s="43">
        <v>1309593</v>
      </c>
      <c r="H10" s="5"/>
      <c r="I10" s="82">
        <f>SUM(I11)</f>
        <v>1587906.1999999997</v>
      </c>
      <c r="J10" s="99">
        <f>I10/G10*100</f>
        <v>121.25188512766942</v>
      </c>
    </row>
    <row r="11" spans="2:10" x14ac:dyDescent="0.25">
      <c r="B11" s="7">
        <v>6</v>
      </c>
      <c r="C11" s="7"/>
      <c r="D11" s="7"/>
      <c r="E11" s="7"/>
      <c r="F11" s="7" t="s">
        <v>3</v>
      </c>
      <c r="G11" s="43">
        <f>SUM(G12+G19+G22+G25+G30)</f>
        <v>1309952.6799999997</v>
      </c>
      <c r="H11" s="43"/>
      <c r="I11" s="43">
        <f>SUM(I12+I19+I22+I25+I30)</f>
        <v>1587906.1999999997</v>
      </c>
      <c r="J11" s="99">
        <f t="shared" ref="J11:J33" si="0">I11/G11*100</f>
        <v>121.21859241510924</v>
      </c>
    </row>
    <row r="12" spans="2:10" ht="25.5" x14ac:dyDescent="0.25">
      <c r="B12" s="7"/>
      <c r="C12" s="12">
        <v>63</v>
      </c>
      <c r="D12" s="12"/>
      <c r="E12" s="12"/>
      <c r="F12" s="12" t="s">
        <v>15</v>
      </c>
      <c r="G12" s="5">
        <f>SUM(G13+G16)</f>
        <v>1167832.4899999998</v>
      </c>
      <c r="H12" s="75">
        <v>1449449.31</v>
      </c>
      <c r="I12" s="77">
        <f>SUM(I13+I16)</f>
        <v>1391959.67</v>
      </c>
      <c r="J12" s="99">
        <f t="shared" si="0"/>
        <v>119.19172329243899</v>
      </c>
    </row>
    <row r="13" spans="2:10" x14ac:dyDescent="0.25">
      <c r="B13" s="8"/>
      <c r="C13" s="8"/>
      <c r="D13" s="8">
        <v>636</v>
      </c>
      <c r="E13" s="8"/>
      <c r="F13" s="8" t="s">
        <v>35</v>
      </c>
      <c r="G13" s="5">
        <f>SUM(G14+G15)</f>
        <v>1134947.3299999998</v>
      </c>
      <c r="H13" s="5"/>
      <c r="I13" s="78">
        <f>SUM(I14:I15)</f>
        <v>1359423.94</v>
      </c>
      <c r="J13" s="99">
        <f t="shared" si="0"/>
        <v>119.77859272112654</v>
      </c>
    </row>
    <row r="14" spans="2:10" x14ac:dyDescent="0.25">
      <c r="B14" s="8"/>
      <c r="C14" s="8"/>
      <c r="D14" s="8"/>
      <c r="E14" s="8">
        <v>6361</v>
      </c>
      <c r="F14" s="8" t="s">
        <v>83</v>
      </c>
      <c r="G14" s="81">
        <v>1131632.42</v>
      </c>
      <c r="H14" s="5"/>
      <c r="I14" s="77">
        <v>1346247.71</v>
      </c>
      <c r="J14" s="99">
        <f t="shared" si="0"/>
        <v>118.96510617820582</v>
      </c>
    </row>
    <row r="15" spans="2:10" x14ac:dyDescent="0.25">
      <c r="B15" s="8"/>
      <c r="C15" s="8"/>
      <c r="D15" s="9"/>
      <c r="E15" s="8">
        <v>6362</v>
      </c>
      <c r="F15" s="8" t="s">
        <v>84</v>
      </c>
      <c r="G15" s="81">
        <v>3314.91</v>
      </c>
      <c r="H15" s="5"/>
      <c r="I15" s="37">
        <v>13176.23</v>
      </c>
      <c r="J15" s="99">
        <f t="shared" si="0"/>
        <v>397.48379292348812</v>
      </c>
    </row>
    <row r="16" spans="2:10" x14ac:dyDescent="0.25">
      <c r="B16" s="8"/>
      <c r="C16" s="8"/>
      <c r="D16" s="9">
        <v>639</v>
      </c>
      <c r="E16" s="8"/>
      <c r="F16" s="8" t="s">
        <v>229</v>
      </c>
      <c r="G16" s="81">
        <f>SUM(G17+G18)</f>
        <v>32885.160000000003</v>
      </c>
      <c r="H16" s="5"/>
      <c r="I16" s="37">
        <v>32535.73</v>
      </c>
      <c r="J16" s="99">
        <f t="shared" si="0"/>
        <v>98.937423445712284</v>
      </c>
    </row>
    <row r="17" spans="2:10" x14ac:dyDescent="0.25">
      <c r="B17" s="8"/>
      <c r="C17" s="8"/>
      <c r="D17" s="9"/>
      <c r="E17" s="8">
        <v>6391</v>
      </c>
      <c r="F17" s="8" t="s">
        <v>83</v>
      </c>
      <c r="G17" s="81">
        <v>4932.7700000000004</v>
      </c>
      <c r="H17" s="5"/>
      <c r="I17" s="37">
        <v>4880.3599999999997</v>
      </c>
      <c r="J17" s="99">
        <f t="shared" si="0"/>
        <v>98.937513810698647</v>
      </c>
    </row>
    <row r="18" spans="2:10" x14ac:dyDescent="0.25">
      <c r="B18" s="8"/>
      <c r="C18" s="8"/>
      <c r="D18" s="9"/>
      <c r="E18" s="8">
        <v>6393</v>
      </c>
      <c r="F18" s="8" t="s">
        <v>230</v>
      </c>
      <c r="G18" s="81">
        <v>27952.39</v>
      </c>
      <c r="H18" s="5"/>
      <c r="I18" s="37">
        <v>27655.37</v>
      </c>
      <c r="J18" s="99">
        <f t="shared" si="0"/>
        <v>98.9374074989652</v>
      </c>
    </row>
    <row r="19" spans="2:10" x14ac:dyDescent="0.25">
      <c r="B19" s="8"/>
      <c r="C19" s="8">
        <v>64</v>
      </c>
      <c r="D19" s="9"/>
      <c r="E19" s="8"/>
      <c r="F19" s="8" t="s">
        <v>85</v>
      </c>
      <c r="G19" s="81">
        <v>0.09</v>
      </c>
      <c r="H19" s="75">
        <v>1</v>
      </c>
      <c r="I19" s="79">
        <v>0.03</v>
      </c>
      <c r="J19" s="99">
        <f t="shared" si="0"/>
        <v>33.333333333333329</v>
      </c>
    </row>
    <row r="20" spans="2:10" x14ac:dyDescent="0.25">
      <c r="B20" s="8"/>
      <c r="C20" s="8"/>
      <c r="D20" s="8">
        <v>641</v>
      </c>
      <c r="E20" s="8"/>
      <c r="F20" s="8" t="s">
        <v>86</v>
      </c>
      <c r="G20" s="81">
        <v>0.09</v>
      </c>
      <c r="H20" s="5"/>
      <c r="I20" s="37">
        <v>0.03</v>
      </c>
      <c r="J20" s="99">
        <f t="shared" si="0"/>
        <v>33.333333333333329</v>
      </c>
    </row>
    <row r="21" spans="2:10" x14ac:dyDescent="0.25">
      <c r="B21" s="8"/>
      <c r="C21" s="8"/>
      <c r="D21" s="9"/>
      <c r="E21" s="8">
        <v>6413</v>
      </c>
      <c r="F21" s="8" t="s">
        <v>87</v>
      </c>
      <c r="G21" s="81">
        <v>0.09</v>
      </c>
      <c r="H21" s="5"/>
      <c r="I21" s="37">
        <v>0.03</v>
      </c>
      <c r="J21" s="99">
        <f t="shared" si="0"/>
        <v>33.333333333333329</v>
      </c>
    </row>
    <row r="22" spans="2:10" x14ac:dyDescent="0.25">
      <c r="B22" s="8"/>
      <c r="C22" s="8">
        <v>65</v>
      </c>
      <c r="D22" s="9"/>
      <c r="E22" s="8"/>
      <c r="F22" s="8" t="s">
        <v>88</v>
      </c>
      <c r="G22" s="81">
        <v>8324.91</v>
      </c>
      <c r="H22" s="75">
        <v>28142.28</v>
      </c>
      <c r="I22" s="79">
        <v>7500.25</v>
      </c>
      <c r="J22" s="99">
        <f t="shared" si="0"/>
        <v>90.094067083007502</v>
      </c>
    </row>
    <row r="23" spans="2:10" x14ac:dyDescent="0.25">
      <c r="B23" s="8"/>
      <c r="C23" s="8"/>
      <c r="D23" s="9">
        <v>652</v>
      </c>
      <c r="E23" s="8"/>
      <c r="F23" s="8" t="s">
        <v>89</v>
      </c>
      <c r="G23" s="81">
        <v>8324.91</v>
      </c>
      <c r="H23" s="5"/>
      <c r="I23" s="37">
        <v>7500.25</v>
      </c>
      <c r="J23" s="99">
        <f t="shared" si="0"/>
        <v>90.094067083007502</v>
      </c>
    </row>
    <row r="24" spans="2:10" x14ac:dyDescent="0.25">
      <c r="B24" s="8"/>
      <c r="C24" s="8"/>
      <c r="D24" s="9"/>
      <c r="E24" s="8">
        <v>6526</v>
      </c>
      <c r="F24" s="8" t="s">
        <v>90</v>
      </c>
      <c r="G24" s="81">
        <v>8324.91</v>
      </c>
      <c r="H24" s="5"/>
      <c r="I24" s="37">
        <v>7500.25</v>
      </c>
      <c r="J24" s="99">
        <f t="shared" si="0"/>
        <v>90.094067083007502</v>
      </c>
    </row>
    <row r="25" spans="2:10" x14ac:dyDescent="0.25">
      <c r="B25" s="8"/>
      <c r="C25" s="8">
        <v>66</v>
      </c>
      <c r="D25" s="9"/>
      <c r="E25" s="8"/>
      <c r="F25" s="8" t="s">
        <v>91</v>
      </c>
      <c r="G25" s="81">
        <f>SUM(G26+G29)</f>
        <v>15985.95</v>
      </c>
      <c r="H25" s="75">
        <v>16400.22</v>
      </c>
      <c r="I25" s="79">
        <v>15671.88</v>
      </c>
      <c r="J25" s="99">
        <f t="shared" si="0"/>
        <v>98.03533728054947</v>
      </c>
    </row>
    <row r="26" spans="2:10" x14ac:dyDescent="0.25">
      <c r="B26" s="8"/>
      <c r="C26" s="8"/>
      <c r="D26" s="9">
        <v>661</v>
      </c>
      <c r="E26" s="8"/>
      <c r="F26" s="8" t="s">
        <v>36</v>
      </c>
      <c r="G26" s="81">
        <v>15671.91</v>
      </c>
      <c r="H26" s="5"/>
      <c r="I26" s="37">
        <v>15671.88</v>
      </c>
      <c r="J26" s="99">
        <f t="shared" si="0"/>
        <v>99.999808574704673</v>
      </c>
    </row>
    <row r="27" spans="2:10" x14ac:dyDescent="0.25">
      <c r="B27" s="8"/>
      <c r="C27" s="8"/>
      <c r="D27" s="9"/>
      <c r="E27" s="8">
        <v>6615</v>
      </c>
      <c r="F27" s="8" t="s">
        <v>92</v>
      </c>
      <c r="G27" s="81">
        <v>15671.91</v>
      </c>
      <c r="H27" s="5"/>
      <c r="I27" s="37">
        <v>15671.88</v>
      </c>
      <c r="J27" s="99">
        <f t="shared" si="0"/>
        <v>99.999808574704673</v>
      </c>
    </row>
    <row r="28" spans="2:10" x14ac:dyDescent="0.25">
      <c r="B28" s="8"/>
      <c r="C28" s="8"/>
      <c r="D28" s="9">
        <v>663</v>
      </c>
      <c r="E28" s="8"/>
      <c r="F28" s="8" t="s">
        <v>231</v>
      </c>
      <c r="G28" s="81">
        <v>314.04000000000002</v>
      </c>
      <c r="H28" s="5"/>
      <c r="I28" s="37">
        <v>0</v>
      </c>
      <c r="J28" s="99">
        <f t="shared" si="0"/>
        <v>0</v>
      </c>
    </row>
    <row r="29" spans="2:10" x14ac:dyDescent="0.25">
      <c r="B29" s="8"/>
      <c r="C29" s="8"/>
      <c r="D29" s="9"/>
      <c r="E29" s="8">
        <v>6632</v>
      </c>
      <c r="F29" s="8" t="s">
        <v>232</v>
      </c>
      <c r="G29" s="81">
        <v>314.04000000000002</v>
      </c>
      <c r="H29" s="5"/>
      <c r="I29" s="37">
        <v>0</v>
      </c>
      <c r="J29" s="99">
        <f t="shared" si="0"/>
        <v>0</v>
      </c>
    </row>
    <row r="30" spans="2:10" x14ac:dyDescent="0.25">
      <c r="B30" s="8"/>
      <c r="C30" s="8">
        <v>67</v>
      </c>
      <c r="D30" s="9"/>
      <c r="E30" s="8"/>
      <c r="F30" s="8" t="s">
        <v>93</v>
      </c>
      <c r="G30" s="5">
        <f>SUM(G31)</f>
        <v>117809.23999999999</v>
      </c>
      <c r="H30" s="5"/>
      <c r="I30" s="79">
        <v>172774.37</v>
      </c>
      <c r="J30" s="99">
        <f t="shared" si="0"/>
        <v>146.65604327809942</v>
      </c>
    </row>
    <row r="31" spans="2:10" x14ac:dyDescent="0.25">
      <c r="B31" s="8"/>
      <c r="C31" s="8"/>
      <c r="D31" s="9">
        <v>671</v>
      </c>
      <c r="E31" s="8"/>
      <c r="F31" s="8" t="s">
        <v>94</v>
      </c>
      <c r="G31" s="5">
        <f>SUM(G32+G33)</f>
        <v>117809.23999999999</v>
      </c>
      <c r="H31" s="5"/>
      <c r="I31" s="37">
        <v>172774.37</v>
      </c>
      <c r="J31" s="99">
        <f t="shared" si="0"/>
        <v>146.65604327809942</v>
      </c>
    </row>
    <row r="32" spans="2:10" x14ac:dyDescent="0.25">
      <c r="B32" s="8"/>
      <c r="C32" s="8"/>
      <c r="D32" s="9"/>
      <c r="E32" s="8">
        <v>6711</v>
      </c>
      <c r="F32" s="8" t="s">
        <v>94</v>
      </c>
      <c r="G32" s="81">
        <v>114579.43</v>
      </c>
      <c r="H32" s="5"/>
      <c r="I32" s="37">
        <v>172774.37</v>
      </c>
      <c r="J32" s="99">
        <f t="shared" si="0"/>
        <v>150.79004145857596</v>
      </c>
    </row>
    <row r="33" spans="2:10" ht="25.5" x14ac:dyDescent="0.25">
      <c r="B33" s="8"/>
      <c r="C33" s="8"/>
      <c r="D33" s="9"/>
      <c r="E33" s="8">
        <v>6712</v>
      </c>
      <c r="F33" s="28" t="s">
        <v>233</v>
      </c>
      <c r="G33" s="83">
        <v>3229.81</v>
      </c>
      <c r="H33" s="5"/>
      <c r="I33" s="37">
        <v>0</v>
      </c>
      <c r="J33" s="37">
        <f t="shared" si="0"/>
        <v>0</v>
      </c>
    </row>
    <row r="34" spans="2:10" x14ac:dyDescent="0.25">
      <c r="B34" s="18">
        <v>7</v>
      </c>
      <c r="C34" s="8"/>
      <c r="D34" s="9"/>
      <c r="E34" s="9"/>
      <c r="F34" s="12" t="s">
        <v>26</v>
      </c>
      <c r="G34" s="44">
        <v>0</v>
      </c>
      <c r="H34" s="44">
        <v>0</v>
      </c>
      <c r="I34" s="44">
        <v>0</v>
      </c>
      <c r="J34" s="37"/>
    </row>
    <row r="35" spans="2:10" ht="30.75" customHeight="1" x14ac:dyDescent="0.25">
      <c r="B35" s="8"/>
      <c r="C35" s="8">
        <v>72</v>
      </c>
      <c r="D35" s="9"/>
      <c r="E35" s="9"/>
      <c r="F35" s="28" t="s">
        <v>27</v>
      </c>
      <c r="G35" s="44">
        <v>0</v>
      </c>
      <c r="H35" s="75">
        <v>0</v>
      </c>
      <c r="I35" s="76">
        <v>0</v>
      </c>
      <c r="J35" s="37"/>
    </row>
    <row r="36" spans="2:10" x14ac:dyDescent="0.25">
      <c r="B36" s="8"/>
      <c r="C36" s="8"/>
      <c r="D36" s="8">
        <v>721</v>
      </c>
      <c r="E36" s="8"/>
      <c r="F36" s="28" t="s">
        <v>37</v>
      </c>
      <c r="G36" s="44">
        <v>0</v>
      </c>
      <c r="H36" s="75">
        <v>0</v>
      </c>
      <c r="I36" s="76">
        <v>0</v>
      </c>
      <c r="J36" s="37"/>
    </row>
    <row r="37" spans="2:10" x14ac:dyDescent="0.25">
      <c r="B37" s="8"/>
      <c r="C37" s="8"/>
      <c r="D37" s="8"/>
      <c r="E37" s="8">
        <v>7211</v>
      </c>
      <c r="F37" s="28" t="s">
        <v>38</v>
      </c>
      <c r="G37" s="44">
        <v>0</v>
      </c>
      <c r="H37" s="75">
        <v>0</v>
      </c>
      <c r="I37" s="76">
        <v>0</v>
      </c>
      <c r="J37" s="37"/>
    </row>
    <row r="38" spans="2:10" x14ac:dyDescent="0.25">
      <c r="B38" s="8"/>
      <c r="C38" s="8"/>
      <c r="D38" s="8"/>
      <c r="E38" s="8"/>
      <c r="F38" s="28"/>
      <c r="G38" s="5"/>
      <c r="H38" s="5"/>
      <c r="I38" s="37"/>
      <c r="J38" s="37"/>
    </row>
    <row r="39" spans="2:10" ht="18" x14ac:dyDescent="0.25">
      <c r="B39" s="105"/>
      <c r="C39" s="105"/>
      <c r="D39" s="105"/>
      <c r="E39" s="105"/>
      <c r="F39" s="105"/>
      <c r="G39" s="105"/>
      <c r="H39" s="105"/>
      <c r="I39" s="105"/>
      <c r="J39" s="105"/>
    </row>
    <row r="40" spans="2:10" ht="36.75" customHeight="1" x14ac:dyDescent="0.25">
      <c r="B40" s="134" t="s">
        <v>7</v>
      </c>
      <c r="C40" s="135"/>
      <c r="D40" s="135"/>
      <c r="E40" s="135"/>
      <c r="F40" s="136"/>
      <c r="G40" s="45" t="s">
        <v>142</v>
      </c>
      <c r="H40" s="45" t="s">
        <v>213</v>
      </c>
      <c r="I40" s="45" t="s">
        <v>141</v>
      </c>
      <c r="J40" s="45" t="s">
        <v>28</v>
      </c>
    </row>
    <row r="41" spans="2:10" x14ac:dyDescent="0.25">
      <c r="B41" s="131">
        <v>1</v>
      </c>
      <c r="C41" s="132"/>
      <c r="D41" s="132"/>
      <c r="E41" s="132"/>
      <c r="F41" s="133"/>
      <c r="G41" s="47">
        <v>2</v>
      </c>
      <c r="H41" s="47">
        <v>3</v>
      </c>
      <c r="I41" s="47">
        <v>5</v>
      </c>
      <c r="J41" s="47" t="s">
        <v>43</v>
      </c>
    </row>
    <row r="42" spans="2:10" x14ac:dyDescent="0.25">
      <c r="B42" s="7"/>
      <c r="C42" s="7"/>
      <c r="D42" s="7"/>
      <c r="E42" s="7"/>
      <c r="F42" s="7" t="s">
        <v>57</v>
      </c>
      <c r="G42" s="5">
        <f>SUM(G43+G95)</f>
        <v>1338397.54</v>
      </c>
      <c r="H42" s="5">
        <f>SUM(H43)</f>
        <v>1743691.5299999998</v>
      </c>
      <c r="I42" s="77">
        <f>SUM(I43+I96)</f>
        <v>1619306.4600000002</v>
      </c>
      <c r="J42" s="99">
        <f>I42/G42*100</f>
        <v>120.98845160758441</v>
      </c>
    </row>
    <row r="43" spans="2:10" x14ac:dyDescent="0.25">
      <c r="B43" s="7">
        <v>3</v>
      </c>
      <c r="C43" s="7"/>
      <c r="D43" s="7"/>
      <c r="E43" s="7"/>
      <c r="F43" s="7" t="s">
        <v>4</v>
      </c>
      <c r="G43" s="5">
        <f>SUM(G44+G54+G82+G86+G89)</f>
        <v>1333090.54</v>
      </c>
      <c r="H43" s="81">
        <f>SUM(H44+H54+H82+H86+H89+H92)</f>
        <v>1743691.5299999998</v>
      </c>
      <c r="I43" s="37">
        <f>SUM(I44+I54+I82+I86+I89+I92)</f>
        <v>1602485.0100000002</v>
      </c>
      <c r="J43" s="99">
        <f t="shared" ref="J43:J104" si="1">I43/G43*100</f>
        <v>120.20826507402866</v>
      </c>
    </row>
    <row r="44" spans="2:10" x14ac:dyDescent="0.25">
      <c r="B44" s="7"/>
      <c r="C44" s="12">
        <v>31</v>
      </c>
      <c r="D44" s="12"/>
      <c r="E44" s="12"/>
      <c r="F44" s="12" t="s">
        <v>5</v>
      </c>
      <c r="G44" s="5">
        <f>SUM(G45+G49+G51)</f>
        <v>1128334.98</v>
      </c>
      <c r="H44" s="81">
        <v>1252578.3899999999</v>
      </c>
      <c r="I44" s="37">
        <v>1271803.1000000001</v>
      </c>
      <c r="J44" s="99">
        <f t="shared" si="1"/>
        <v>112.71502900672282</v>
      </c>
    </row>
    <row r="45" spans="2:10" x14ac:dyDescent="0.25">
      <c r="B45" s="8"/>
      <c r="C45" s="8"/>
      <c r="D45" s="8">
        <v>311</v>
      </c>
      <c r="E45" s="8"/>
      <c r="F45" s="8" t="s">
        <v>39</v>
      </c>
      <c r="G45" s="5">
        <f>SUM(G46+G47+G48)</f>
        <v>931443.06</v>
      </c>
      <c r="H45" s="5"/>
      <c r="I45" s="37">
        <v>1036118.58</v>
      </c>
      <c r="J45" s="99">
        <f t="shared" si="1"/>
        <v>111.23799451573559</v>
      </c>
    </row>
    <row r="46" spans="2:10" x14ac:dyDescent="0.25">
      <c r="B46" s="8"/>
      <c r="C46" s="8"/>
      <c r="D46" s="8"/>
      <c r="E46" s="8">
        <v>3111</v>
      </c>
      <c r="F46" s="8" t="s">
        <v>40</v>
      </c>
      <c r="G46" s="81">
        <v>906378.8</v>
      </c>
      <c r="H46" s="5"/>
      <c r="I46" s="37">
        <v>1020360.32</v>
      </c>
      <c r="J46" s="99">
        <f t="shared" si="1"/>
        <v>112.57548389260647</v>
      </c>
    </row>
    <row r="47" spans="2:10" x14ac:dyDescent="0.25">
      <c r="B47" s="8"/>
      <c r="C47" s="8"/>
      <c r="D47" s="8"/>
      <c r="E47" s="8">
        <v>3113</v>
      </c>
      <c r="F47" s="8" t="s">
        <v>95</v>
      </c>
      <c r="G47" s="81">
        <v>1257.56</v>
      </c>
      <c r="H47" s="5"/>
      <c r="I47" s="37">
        <v>1122.6300000000001</v>
      </c>
      <c r="J47" s="99">
        <f t="shared" si="1"/>
        <v>89.270492063996969</v>
      </c>
    </row>
    <row r="48" spans="2:10" x14ac:dyDescent="0.25">
      <c r="B48" s="8"/>
      <c r="C48" s="8"/>
      <c r="D48" s="8"/>
      <c r="E48" s="8">
        <v>3114</v>
      </c>
      <c r="F48" s="8" t="s">
        <v>96</v>
      </c>
      <c r="G48" s="81">
        <v>23806.7</v>
      </c>
      <c r="H48" s="5"/>
      <c r="I48" s="37">
        <v>14635.63</v>
      </c>
      <c r="J48" s="99">
        <f t="shared" si="1"/>
        <v>61.476937164747739</v>
      </c>
    </row>
    <row r="49" spans="2:10" x14ac:dyDescent="0.25">
      <c r="B49" s="8"/>
      <c r="C49" s="8"/>
      <c r="D49" s="8">
        <v>312</v>
      </c>
      <c r="E49" s="8"/>
      <c r="F49" s="8" t="s">
        <v>97</v>
      </c>
      <c r="G49" s="5">
        <f>SUM(G50)</f>
        <v>49296.19</v>
      </c>
      <c r="H49" s="5"/>
      <c r="I49" s="37">
        <v>64760.86</v>
      </c>
      <c r="J49" s="99">
        <f t="shared" si="1"/>
        <v>131.37092339184832</v>
      </c>
    </row>
    <row r="50" spans="2:10" x14ac:dyDescent="0.25">
      <c r="B50" s="8"/>
      <c r="C50" s="8"/>
      <c r="D50" s="8"/>
      <c r="E50" s="8">
        <v>3121</v>
      </c>
      <c r="F50" s="8" t="s">
        <v>98</v>
      </c>
      <c r="G50" s="81">
        <v>49296.19</v>
      </c>
      <c r="H50" s="5"/>
      <c r="I50" s="37">
        <v>64760.86</v>
      </c>
      <c r="J50" s="99">
        <f t="shared" si="1"/>
        <v>131.37092339184832</v>
      </c>
    </row>
    <row r="51" spans="2:10" x14ac:dyDescent="0.25">
      <c r="B51" s="8"/>
      <c r="C51" s="8"/>
      <c r="D51" s="8">
        <v>313</v>
      </c>
      <c r="E51" s="8"/>
      <c r="F51" s="8" t="s">
        <v>99</v>
      </c>
      <c r="G51" s="5">
        <f>SUM(G53+G52)</f>
        <v>147595.73000000001</v>
      </c>
      <c r="H51" s="5"/>
      <c r="I51" s="37">
        <v>170923.66</v>
      </c>
      <c r="J51" s="99">
        <f t="shared" si="1"/>
        <v>115.80528786300252</v>
      </c>
    </row>
    <row r="52" spans="2:10" x14ac:dyDescent="0.25">
      <c r="B52" s="8"/>
      <c r="C52" s="8"/>
      <c r="D52" s="8"/>
      <c r="E52" s="8">
        <v>3132</v>
      </c>
      <c r="F52" s="8" t="s">
        <v>100</v>
      </c>
      <c r="G52" s="81">
        <v>147569.84</v>
      </c>
      <c r="H52" s="5"/>
      <c r="I52" s="37">
        <v>170923.66</v>
      </c>
      <c r="J52" s="99">
        <f t="shared" si="1"/>
        <v>115.82560501522534</v>
      </c>
    </row>
    <row r="53" spans="2:10" ht="25.5" x14ac:dyDescent="0.25">
      <c r="B53" s="8"/>
      <c r="C53" s="8"/>
      <c r="D53" s="8"/>
      <c r="E53" s="8">
        <v>3133</v>
      </c>
      <c r="F53" s="28" t="s">
        <v>223</v>
      </c>
      <c r="G53" s="83">
        <v>25.89</v>
      </c>
      <c r="H53" s="5"/>
      <c r="I53" s="37">
        <v>0</v>
      </c>
      <c r="J53" s="99">
        <f t="shared" si="1"/>
        <v>0</v>
      </c>
    </row>
    <row r="54" spans="2:10" x14ac:dyDescent="0.25">
      <c r="B54" s="8"/>
      <c r="C54" s="8">
        <v>32</v>
      </c>
      <c r="D54" s="9"/>
      <c r="E54" s="9"/>
      <c r="F54" s="8" t="s">
        <v>12</v>
      </c>
      <c r="G54" s="5">
        <f>SUM(G55+G59+G65+G74)</f>
        <v>186401.71999999997</v>
      </c>
      <c r="H54" s="81">
        <v>391428.62</v>
      </c>
      <c r="I54" s="37">
        <v>293609.09999999998</v>
      </c>
      <c r="J54" s="99">
        <f t="shared" si="1"/>
        <v>157.51415813115887</v>
      </c>
    </row>
    <row r="55" spans="2:10" x14ac:dyDescent="0.25">
      <c r="B55" s="8"/>
      <c r="C55" s="8"/>
      <c r="D55" s="8">
        <v>321</v>
      </c>
      <c r="E55" s="8"/>
      <c r="F55" s="8" t="s">
        <v>41</v>
      </c>
      <c r="G55" s="5">
        <f>SUM(G56+G57+G58)</f>
        <v>46709.64</v>
      </c>
      <c r="H55" s="5"/>
      <c r="I55" s="37">
        <v>58801.26</v>
      </c>
      <c r="J55" s="99">
        <f t="shared" si="1"/>
        <v>125.88677626288707</v>
      </c>
    </row>
    <row r="56" spans="2:10" x14ac:dyDescent="0.25">
      <c r="B56" s="8"/>
      <c r="C56" s="18"/>
      <c r="D56" s="8"/>
      <c r="E56" s="8">
        <v>3211</v>
      </c>
      <c r="F56" s="28" t="s">
        <v>42</v>
      </c>
      <c r="G56" s="81">
        <v>6132.5</v>
      </c>
      <c r="H56" s="5"/>
      <c r="I56" s="37">
        <v>7561.36</v>
      </c>
      <c r="J56" s="99">
        <f t="shared" si="1"/>
        <v>123.29979616795758</v>
      </c>
    </row>
    <row r="57" spans="2:10" x14ac:dyDescent="0.25">
      <c r="B57" s="8"/>
      <c r="C57" s="18"/>
      <c r="D57" s="9"/>
      <c r="E57" s="8">
        <v>3212</v>
      </c>
      <c r="F57" s="8" t="s">
        <v>101</v>
      </c>
      <c r="G57" s="81">
        <v>40220.78</v>
      </c>
      <c r="H57" s="5"/>
      <c r="I57" s="37">
        <v>51195.86</v>
      </c>
      <c r="J57" s="99">
        <f t="shared" si="1"/>
        <v>127.2870889127461</v>
      </c>
    </row>
    <row r="58" spans="2:10" x14ac:dyDescent="0.25">
      <c r="B58" s="8"/>
      <c r="C58" s="8"/>
      <c r="D58" s="9"/>
      <c r="E58" s="9">
        <v>3213</v>
      </c>
      <c r="F58" s="8" t="s">
        <v>102</v>
      </c>
      <c r="G58" s="81">
        <v>356.36</v>
      </c>
      <c r="H58" s="5"/>
      <c r="I58" s="37">
        <v>44.04</v>
      </c>
      <c r="J58" s="99">
        <f t="shared" si="1"/>
        <v>12.358289370299696</v>
      </c>
    </row>
    <row r="59" spans="2:10" x14ac:dyDescent="0.25">
      <c r="B59" s="8"/>
      <c r="C59" s="8"/>
      <c r="D59" s="9">
        <v>322</v>
      </c>
      <c r="E59" s="9"/>
      <c r="F59" s="8" t="s">
        <v>103</v>
      </c>
      <c r="G59" s="5">
        <f>SUM(G60+G61+G62+G63+G64)</f>
        <v>37448.339999999997</v>
      </c>
      <c r="H59" s="5"/>
      <c r="I59" s="37">
        <v>130707.32</v>
      </c>
      <c r="J59" s="99">
        <f t="shared" si="1"/>
        <v>349.03368213384101</v>
      </c>
    </row>
    <row r="60" spans="2:10" x14ac:dyDescent="0.25">
      <c r="B60" s="8"/>
      <c r="C60" s="8"/>
      <c r="D60" s="9"/>
      <c r="E60" s="9">
        <v>3221</v>
      </c>
      <c r="F60" s="8" t="s">
        <v>104</v>
      </c>
      <c r="G60" s="81">
        <v>14214.63</v>
      </c>
      <c r="H60" s="5"/>
      <c r="I60" s="37">
        <v>15534.32</v>
      </c>
      <c r="J60" s="99">
        <f t="shared" si="1"/>
        <v>109.28402638689857</v>
      </c>
    </row>
    <row r="61" spans="2:10" x14ac:dyDescent="0.25">
      <c r="B61" s="8"/>
      <c r="C61" s="8"/>
      <c r="D61" s="9"/>
      <c r="E61" s="9">
        <v>3222</v>
      </c>
      <c r="F61" s="8" t="s">
        <v>105</v>
      </c>
      <c r="G61" s="81">
        <v>172.01</v>
      </c>
      <c r="H61" s="5"/>
      <c r="I61" s="37">
        <v>94676.58</v>
      </c>
      <c r="J61" s="99">
        <f t="shared" si="1"/>
        <v>55041.323178884952</v>
      </c>
    </row>
    <row r="62" spans="2:10" x14ac:dyDescent="0.25">
      <c r="B62" s="8"/>
      <c r="C62" s="8"/>
      <c r="D62" s="9"/>
      <c r="E62" s="9">
        <v>3223</v>
      </c>
      <c r="F62" s="8" t="s">
        <v>106</v>
      </c>
      <c r="G62" s="81">
        <v>20867.560000000001</v>
      </c>
      <c r="H62" s="5"/>
      <c r="I62" s="37">
        <v>17591.8</v>
      </c>
      <c r="J62" s="99">
        <f t="shared" si="1"/>
        <v>84.302141697448079</v>
      </c>
    </row>
    <row r="63" spans="2:10" x14ac:dyDescent="0.25">
      <c r="B63" s="8"/>
      <c r="C63" s="8"/>
      <c r="D63" s="9"/>
      <c r="E63" s="9">
        <v>3224</v>
      </c>
      <c r="F63" s="8" t="s">
        <v>107</v>
      </c>
      <c r="G63" s="81">
        <v>2194.14</v>
      </c>
      <c r="H63" s="5"/>
      <c r="I63" s="37">
        <v>1660</v>
      </c>
      <c r="J63" s="99">
        <f t="shared" si="1"/>
        <v>75.656065702279719</v>
      </c>
    </row>
    <row r="64" spans="2:10" x14ac:dyDescent="0.25">
      <c r="B64" s="8"/>
      <c r="C64" s="8"/>
      <c r="D64" s="9"/>
      <c r="E64" s="9">
        <v>3225</v>
      </c>
      <c r="F64" s="8" t="s">
        <v>108</v>
      </c>
      <c r="G64" s="5">
        <v>0</v>
      </c>
      <c r="H64" s="5"/>
      <c r="I64" s="37">
        <v>1244.6199999999999</v>
      </c>
      <c r="J64" s="99">
        <v>0</v>
      </c>
    </row>
    <row r="65" spans="2:10" x14ac:dyDescent="0.25">
      <c r="B65" s="8"/>
      <c r="C65" s="8"/>
      <c r="D65" s="9">
        <v>323</v>
      </c>
      <c r="E65" s="9"/>
      <c r="F65" s="8" t="s">
        <v>109</v>
      </c>
      <c r="G65" s="5">
        <f>SUM(G66+G67+G68+G69+G70+G71+G72+G73)</f>
        <v>92508.159999999989</v>
      </c>
      <c r="H65" s="5"/>
      <c r="I65" s="37">
        <v>97360.45</v>
      </c>
      <c r="J65" s="99">
        <f t="shared" si="1"/>
        <v>105.24525620226368</v>
      </c>
    </row>
    <row r="66" spans="2:10" x14ac:dyDescent="0.25">
      <c r="B66" s="8"/>
      <c r="C66" s="8"/>
      <c r="D66" s="9"/>
      <c r="E66" s="9">
        <v>3231</v>
      </c>
      <c r="F66" s="8" t="s">
        <v>110</v>
      </c>
      <c r="G66" s="81">
        <v>55644.02</v>
      </c>
      <c r="H66" s="5"/>
      <c r="I66" s="37">
        <v>65691.520000000004</v>
      </c>
      <c r="J66" s="99">
        <f t="shared" si="1"/>
        <v>118.05674715809535</v>
      </c>
    </row>
    <row r="67" spans="2:10" x14ac:dyDescent="0.25">
      <c r="B67" s="8"/>
      <c r="C67" s="8"/>
      <c r="D67" s="9"/>
      <c r="E67" s="9">
        <v>3232</v>
      </c>
      <c r="F67" s="8" t="s">
        <v>111</v>
      </c>
      <c r="G67" s="81">
        <v>16903.97</v>
      </c>
      <c r="H67" s="5"/>
      <c r="I67" s="37">
        <v>14498.49</v>
      </c>
      <c r="J67" s="99">
        <f t="shared" si="1"/>
        <v>85.769733382158151</v>
      </c>
    </row>
    <row r="68" spans="2:10" x14ac:dyDescent="0.25">
      <c r="B68" s="8"/>
      <c r="C68" s="8"/>
      <c r="D68" s="9"/>
      <c r="E68" s="9">
        <v>3234</v>
      </c>
      <c r="F68" s="8" t="s">
        <v>112</v>
      </c>
      <c r="G68" s="81">
        <v>5203.6000000000004</v>
      </c>
      <c r="H68" s="5"/>
      <c r="I68" s="37">
        <v>4205.26</v>
      </c>
      <c r="J68" s="99">
        <f t="shared" si="1"/>
        <v>80.814436159581831</v>
      </c>
    </row>
    <row r="69" spans="2:10" x14ac:dyDescent="0.25">
      <c r="B69" s="8"/>
      <c r="C69" s="8"/>
      <c r="D69" s="9"/>
      <c r="E69" s="9">
        <v>3235</v>
      </c>
      <c r="F69" s="8" t="s">
        <v>113</v>
      </c>
      <c r="G69" s="81">
        <v>1067.0899999999999</v>
      </c>
      <c r="H69" s="5"/>
      <c r="I69" s="37">
        <v>545.12</v>
      </c>
      <c r="J69" s="99">
        <f t="shared" si="1"/>
        <v>51.084725749468184</v>
      </c>
    </row>
    <row r="70" spans="2:10" x14ac:dyDescent="0.25">
      <c r="B70" s="8"/>
      <c r="C70" s="8"/>
      <c r="D70" s="9"/>
      <c r="E70" s="9">
        <v>3236</v>
      </c>
      <c r="F70" s="8" t="s">
        <v>114</v>
      </c>
      <c r="G70" s="81">
        <v>3487.29</v>
      </c>
      <c r="H70" s="5"/>
      <c r="I70" s="37">
        <v>2229.7800000000002</v>
      </c>
      <c r="J70" s="99">
        <f t="shared" si="1"/>
        <v>63.940194248255807</v>
      </c>
    </row>
    <row r="71" spans="2:10" x14ac:dyDescent="0.25">
      <c r="B71" s="8"/>
      <c r="C71" s="8"/>
      <c r="D71" s="9"/>
      <c r="E71" s="9">
        <v>3237</v>
      </c>
      <c r="F71" s="8" t="s">
        <v>115</v>
      </c>
      <c r="G71" s="81">
        <v>1473.34</v>
      </c>
      <c r="H71" s="5"/>
      <c r="I71" s="37">
        <v>3225.89</v>
      </c>
      <c r="J71" s="99">
        <f t="shared" si="1"/>
        <v>218.95081922706234</v>
      </c>
    </row>
    <row r="72" spans="2:10" x14ac:dyDescent="0.25">
      <c r="B72" s="8"/>
      <c r="C72" s="8"/>
      <c r="D72" s="9"/>
      <c r="E72" s="9">
        <v>3238</v>
      </c>
      <c r="F72" s="8" t="s">
        <v>116</v>
      </c>
      <c r="G72" s="81">
        <v>1593.5</v>
      </c>
      <c r="H72" s="5"/>
      <c r="I72" s="37">
        <v>1294.03</v>
      </c>
      <c r="J72" s="99">
        <f t="shared" si="1"/>
        <v>81.206777533730772</v>
      </c>
    </row>
    <row r="73" spans="2:10" x14ac:dyDescent="0.25">
      <c r="B73" s="8"/>
      <c r="C73" s="8"/>
      <c r="D73" s="9"/>
      <c r="E73" s="9">
        <v>3239</v>
      </c>
      <c r="F73" s="8" t="s">
        <v>117</v>
      </c>
      <c r="G73" s="81">
        <v>7135.35</v>
      </c>
      <c r="H73" s="5"/>
      <c r="I73" s="37">
        <v>5670.36</v>
      </c>
      <c r="J73" s="99">
        <f t="shared" si="1"/>
        <v>79.468561458092452</v>
      </c>
    </row>
    <row r="74" spans="2:10" x14ac:dyDescent="0.25">
      <c r="B74" s="8"/>
      <c r="C74" s="8"/>
      <c r="D74" s="9">
        <v>329</v>
      </c>
      <c r="E74" s="9"/>
      <c r="F74" s="8" t="s">
        <v>118</v>
      </c>
      <c r="G74" s="5">
        <f>SUM(G75+G76+G77+G78+G79+G80+G81)</f>
        <v>9735.58</v>
      </c>
      <c r="H74" s="5"/>
      <c r="I74" s="37">
        <v>6740.07</v>
      </c>
      <c r="J74" s="99">
        <f t="shared" si="1"/>
        <v>69.231314415782109</v>
      </c>
    </row>
    <row r="75" spans="2:10" x14ac:dyDescent="0.25">
      <c r="B75" s="8"/>
      <c r="C75" s="8"/>
      <c r="D75" s="9"/>
      <c r="E75" s="9">
        <v>3291</v>
      </c>
      <c r="F75" s="8" t="s">
        <v>224</v>
      </c>
      <c r="G75" s="81">
        <v>45.13</v>
      </c>
      <c r="H75" s="5"/>
      <c r="I75" s="37">
        <v>0</v>
      </c>
      <c r="J75" s="99">
        <f t="shared" si="1"/>
        <v>0</v>
      </c>
    </row>
    <row r="76" spans="2:10" x14ac:dyDescent="0.25">
      <c r="B76" s="8"/>
      <c r="C76" s="8"/>
      <c r="D76" s="9"/>
      <c r="E76" s="9">
        <v>3292</v>
      </c>
      <c r="F76" s="8" t="s">
        <v>119</v>
      </c>
      <c r="G76" s="81">
        <v>2648.22</v>
      </c>
      <c r="H76" s="5"/>
      <c r="I76" s="37">
        <v>2858.6</v>
      </c>
      <c r="J76" s="99">
        <f t="shared" si="1"/>
        <v>107.94420403138712</v>
      </c>
    </row>
    <row r="77" spans="2:10" x14ac:dyDescent="0.25">
      <c r="B77" s="8"/>
      <c r="C77" s="8"/>
      <c r="D77" s="9"/>
      <c r="E77" s="9">
        <v>3293</v>
      </c>
      <c r="F77" s="8" t="s">
        <v>120</v>
      </c>
      <c r="G77" s="81">
        <v>488.84</v>
      </c>
      <c r="H77" s="5"/>
      <c r="I77" s="37">
        <v>122.5</v>
      </c>
      <c r="J77" s="99">
        <f t="shared" si="1"/>
        <v>25.059324114229607</v>
      </c>
    </row>
    <row r="78" spans="2:10" x14ac:dyDescent="0.25">
      <c r="B78" s="8"/>
      <c r="C78" s="8"/>
      <c r="D78" s="9"/>
      <c r="E78" s="9">
        <v>3294</v>
      </c>
      <c r="F78" s="8" t="s">
        <v>121</v>
      </c>
      <c r="G78" s="81">
        <v>345.08</v>
      </c>
      <c r="H78" s="5"/>
      <c r="I78" s="37">
        <v>273.08999999999997</v>
      </c>
      <c r="J78" s="99">
        <f t="shared" si="1"/>
        <v>79.138170858931261</v>
      </c>
    </row>
    <row r="79" spans="2:10" x14ac:dyDescent="0.25">
      <c r="B79" s="8"/>
      <c r="C79" s="8"/>
      <c r="D79" s="9"/>
      <c r="E79" s="9">
        <v>3295</v>
      </c>
      <c r="F79" s="8" t="s">
        <v>122</v>
      </c>
      <c r="G79" s="81">
        <v>2963.04</v>
      </c>
      <c r="H79" s="5"/>
      <c r="I79" s="37">
        <v>1461.76</v>
      </c>
      <c r="J79" s="99">
        <f t="shared" si="1"/>
        <v>49.333117338949187</v>
      </c>
    </row>
    <row r="80" spans="2:10" x14ac:dyDescent="0.25">
      <c r="B80" s="8"/>
      <c r="C80" s="8"/>
      <c r="D80" s="9"/>
      <c r="E80" s="9">
        <v>3296</v>
      </c>
      <c r="F80" s="8" t="s">
        <v>225</v>
      </c>
      <c r="G80" s="81">
        <v>1264.18</v>
      </c>
      <c r="H80" s="5"/>
      <c r="I80" s="37">
        <v>0</v>
      </c>
      <c r="J80" s="99">
        <f t="shared" si="1"/>
        <v>0</v>
      </c>
    </row>
    <row r="81" spans="2:10" x14ac:dyDescent="0.25">
      <c r="B81" s="8"/>
      <c r="C81" s="8"/>
      <c r="D81" s="9"/>
      <c r="E81" s="9">
        <v>3299</v>
      </c>
      <c r="F81" s="8" t="s">
        <v>118</v>
      </c>
      <c r="G81" s="81">
        <v>1981.09</v>
      </c>
      <c r="H81" s="5"/>
      <c r="I81" s="37">
        <v>2024.12</v>
      </c>
      <c r="J81" s="99">
        <f t="shared" si="1"/>
        <v>102.17203660611078</v>
      </c>
    </row>
    <row r="82" spans="2:10" x14ac:dyDescent="0.25">
      <c r="B82" s="8"/>
      <c r="C82" s="8">
        <v>34</v>
      </c>
      <c r="D82" s="9"/>
      <c r="E82" s="9"/>
      <c r="F82" s="8" t="s">
        <v>123</v>
      </c>
      <c r="G82" s="5">
        <f>SUM(G83)</f>
        <v>1180.29</v>
      </c>
      <c r="H82" s="5">
        <v>650</v>
      </c>
      <c r="I82" s="37">
        <v>558.29</v>
      </c>
      <c r="J82" s="99">
        <f t="shared" si="1"/>
        <v>47.301087020986365</v>
      </c>
    </row>
    <row r="83" spans="2:10" x14ac:dyDescent="0.25">
      <c r="B83" s="8"/>
      <c r="C83" s="8"/>
      <c r="D83" s="9">
        <v>343</v>
      </c>
      <c r="E83" s="9"/>
      <c r="F83" s="8" t="s">
        <v>124</v>
      </c>
      <c r="G83" s="5">
        <f>SUM(G84+G85)</f>
        <v>1180.29</v>
      </c>
      <c r="H83" s="5"/>
      <c r="I83" s="37">
        <v>558.29</v>
      </c>
      <c r="J83" s="99">
        <f t="shared" si="1"/>
        <v>47.301087020986365</v>
      </c>
    </row>
    <row r="84" spans="2:10" x14ac:dyDescent="0.25">
      <c r="B84" s="8"/>
      <c r="C84" s="8"/>
      <c r="D84" s="9"/>
      <c r="E84" s="9">
        <v>3431</v>
      </c>
      <c r="F84" s="8" t="s">
        <v>125</v>
      </c>
      <c r="G84" s="5">
        <v>493.71</v>
      </c>
      <c r="H84" s="5"/>
      <c r="I84" s="37">
        <v>558.29</v>
      </c>
      <c r="J84" s="99">
        <f t="shared" si="1"/>
        <v>113.08055336128496</v>
      </c>
    </row>
    <row r="85" spans="2:10" x14ac:dyDescent="0.25">
      <c r="B85" s="8"/>
      <c r="C85" s="8"/>
      <c r="D85" s="9"/>
      <c r="E85" s="9">
        <v>3433</v>
      </c>
      <c r="F85" s="8" t="s">
        <v>226</v>
      </c>
      <c r="G85" s="81">
        <v>686.58</v>
      </c>
      <c r="H85" s="5"/>
      <c r="I85" s="37">
        <v>0</v>
      </c>
      <c r="J85" s="99">
        <f t="shared" si="1"/>
        <v>0</v>
      </c>
    </row>
    <row r="86" spans="2:10" x14ac:dyDescent="0.25">
      <c r="B86" s="8"/>
      <c r="C86" s="8">
        <v>36</v>
      </c>
      <c r="D86" s="9"/>
      <c r="E86" s="9"/>
      <c r="F86" s="8" t="s">
        <v>126</v>
      </c>
      <c r="G86" s="5">
        <v>0</v>
      </c>
      <c r="H86" s="5">
        <v>50000</v>
      </c>
      <c r="I86" s="37">
        <v>17639.8</v>
      </c>
      <c r="J86" s="99">
        <v>0</v>
      </c>
    </row>
    <row r="87" spans="2:10" x14ac:dyDescent="0.25">
      <c r="B87" s="8"/>
      <c r="C87" s="8"/>
      <c r="D87" s="9">
        <v>369</v>
      </c>
      <c r="E87" s="9"/>
      <c r="F87" s="8" t="s">
        <v>126</v>
      </c>
      <c r="G87" s="5">
        <v>0</v>
      </c>
      <c r="H87" s="5"/>
      <c r="I87" s="37">
        <v>17639.8</v>
      </c>
      <c r="J87" s="99">
        <v>0</v>
      </c>
    </row>
    <row r="88" spans="2:10" x14ac:dyDescent="0.25">
      <c r="B88" s="8"/>
      <c r="C88" s="8"/>
      <c r="D88" s="9"/>
      <c r="E88" s="9">
        <v>3691</v>
      </c>
      <c r="F88" s="8" t="s">
        <v>126</v>
      </c>
      <c r="G88" s="5">
        <v>0</v>
      </c>
      <c r="H88" s="5"/>
      <c r="I88" s="37">
        <v>17639.8</v>
      </c>
      <c r="J88" s="99">
        <v>0</v>
      </c>
    </row>
    <row r="89" spans="2:10" x14ac:dyDescent="0.25">
      <c r="B89" s="8"/>
      <c r="C89" s="8">
        <v>37</v>
      </c>
      <c r="D89" s="9"/>
      <c r="E89" s="9"/>
      <c r="F89" s="8" t="s">
        <v>127</v>
      </c>
      <c r="G89" s="81">
        <v>17173.55</v>
      </c>
      <c r="H89" s="81">
        <v>48146.559999999998</v>
      </c>
      <c r="I89" s="37">
        <v>17986.759999999998</v>
      </c>
      <c r="J89" s="99">
        <f t="shared" si="1"/>
        <v>104.73524693496685</v>
      </c>
    </row>
    <row r="90" spans="2:10" x14ac:dyDescent="0.25">
      <c r="B90" s="8"/>
      <c r="C90" s="8"/>
      <c r="D90" s="9">
        <v>372</v>
      </c>
      <c r="E90" s="9"/>
      <c r="F90" s="8" t="s">
        <v>127</v>
      </c>
      <c r="G90" s="81">
        <v>17173.55</v>
      </c>
      <c r="H90" s="5"/>
      <c r="I90" s="37">
        <v>17986.759999999998</v>
      </c>
      <c r="J90" s="99">
        <f t="shared" si="1"/>
        <v>104.73524693496685</v>
      </c>
    </row>
    <row r="91" spans="2:10" x14ac:dyDescent="0.25">
      <c r="B91" s="8"/>
      <c r="C91" s="8"/>
      <c r="D91" s="9"/>
      <c r="E91" s="9">
        <v>3722</v>
      </c>
      <c r="F91" s="8" t="s">
        <v>128</v>
      </c>
      <c r="G91" s="81">
        <v>17173.55</v>
      </c>
      <c r="H91" s="5"/>
      <c r="I91" s="37">
        <v>17986.759999999998</v>
      </c>
      <c r="J91" s="99">
        <f t="shared" si="1"/>
        <v>104.73524693496685</v>
      </c>
    </row>
    <row r="92" spans="2:10" x14ac:dyDescent="0.25">
      <c r="B92" s="8"/>
      <c r="C92" s="8">
        <v>38</v>
      </c>
      <c r="D92" s="9"/>
      <c r="E92" s="9"/>
      <c r="F92" s="8" t="s">
        <v>185</v>
      </c>
      <c r="G92" s="5">
        <v>0</v>
      </c>
      <c r="H92" s="80">
        <v>887.96</v>
      </c>
      <c r="I92" s="37">
        <v>887.96</v>
      </c>
      <c r="J92" s="99">
        <v>0</v>
      </c>
    </row>
    <row r="93" spans="2:10" x14ac:dyDescent="0.25">
      <c r="B93" s="8"/>
      <c r="C93" s="8"/>
      <c r="D93" s="9">
        <v>381</v>
      </c>
      <c r="E93" s="9"/>
      <c r="F93" s="8" t="s">
        <v>129</v>
      </c>
      <c r="G93" s="5">
        <v>0</v>
      </c>
      <c r="H93" s="5"/>
      <c r="I93" s="37">
        <v>887.96</v>
      </c>
      <c r="J93" s="99">
        <v>0</v>
      </c>
    </row>
    <row r="94" spans="2:10" x14ac:dyDescent="0.25">
      <c r="B94" s="8"/>
      <c r="C94" s="8"/>
      <c r="D94" s="9"/>
      <c r="E94" s="9">
        <v>3812</v>
      </c>
      <c r="F94" s="8" t="s">
        <v>130</v>
      </c>
      <c r="G94" s="5">
        <v>0</v>
      </c>
      <c r="H94" s="5"/>
      <c r="I94" s="37">
        <v>887.96</v>
      </c>
      <c r="J94" s="99">
        <v>0</v>
      </c>
    </row>
    <row r="95" spans="2:10" x14ac:dyDescent="0.25">
      <c r="B95" s="10">
        <v>4</v>
      </c>
      <c r="C95" s="11"/>
      <c r="D95" s="11"/>
      <c r="E95" s="11"/>
      <c r="F95" s="16" t="s">
        <v>6</v>
      </c>
      <c r="G95" s="5">
        <v>5307</v>
      </c>
      <c r="H95" s="5"/>
      <c r="I95" s="37">
        <v>16821.45</v>
      </c>
      <c r="J95" s="99">
        <f t="shared" si="1"/>
        <v>316.96721311475409</v>
      </c>
    </row>
    <row r="96" spans="2:10" ht="27.75" customHeight="1" x14ac:dyDescent="0.25">
      <c r="B96" s="12"/>
      <c r="C96" s="12">
        <v>42</v>
      </c>
      <c r="D96" s="12"/>
      <c r="E96" s="12"/>
      <c r="F96" s="17" t="s">
        <v>131</v>
      </c>
      <c r="G96" s="5">
        <f>SUM(G97+G103)</f>
        <v>5307.13</v>
      </c>
      <c r="H96" s="81">
        <v>40768.730000000003</v>
      </c>
      <c r="I96" s="77">
        <v>16821.45</v>
      </c>
      <c r="J96" s="99">
        <f t="shared" si="1"/>
        <v>316.9594488923392</v>
      </c>
    </row>
    <row r="97" spans="2:10" x14ac:dyDescent="0.25">
      <c r="B97" s="12"/>
      <c r="C97" s="12"/>
      <c r="D97" s="8">
        <v>422</v>
      </c>
      <c r="E97" s="8"/>
      <c r="F97" s="8" t="s">
        <v>132</v>
      </c>
      <c r="G97" s="5">
        <f>SUM(G98+G99+G100)</f>
        <v>1666.27</v>
      </c>
      <c r="H97" s="5"/>
      <c r="I97" s="77">
        <v>3388.89</v>
      </c>
      <c r="J97" s="99">
        <f t="shared" si="1"/>
        <v>203.38180486955895</v>
      </c>
    </row>
    <row r="98" spans="2:10" x14ac:dyDescent="0.25">
      <c r="B98" s="12"/>
      <c r="C98" s="12"/>
      <c r="D98" s="8"/>
      <c r="E98" s="8">
        <v>4221</v>
      </c>
      <c r="F98" s="8" t="s">
        <v>227</v>
      </c>
      <c r="G98" s="81">
        <v>286.88</v>
      </c>
      <c r="H98" s="5"/>
      <c r="I98" s="77">
        <v>0</v>
      </c>
      <c r="J98" s="99">
        <f t="shared" si="1"/>
        <v>0</v>
      </c>
    </row>
    <row r="99" spans="2:10" x14ac:dyDescent="0.25">
      <c r="B99" s="12"/>
      <c r="C99" s="12"/>
      <c r="D99" s="8"/>
      <c r="E99" s="8">
        <v>4222</v>
      </c>
      <c r="F99" s="8" t="s">
        <v>228</v>
      </c>
      <c r="G99" s="81">
        <v>2.39</v>
      </c>
      <c r="H99" s="5"/>
      <c r="I99" s="77">
        <v>0</v>
      </c>
      <c r="J99" s="99">
        <f t="shared" si="1"/>
        <v>0</v>
      </c>
    </row>
    <row r="100" spans="2:10" x14ac:dyDescent="0.25">
      <c r="B100" s="12"/>
      <c r="C100" s="12"/>
      <c r="D100" s="8"/>
      <c r="E100" s="8">
        <v>4223</v>
      </c>
      <c r="F100" s="8" t="s">
        <v>133</v>
      </c>
      <c r="G100" s="5">
        <v>1377</v>
      </c>
      <c r="H100" s="5"/>
      <c r="I100" s="82">
        <v>2750</v>
      </c>
      <c r="J100" s="99">
        <f t="shared" si="1"/>
        <v>199.70951343500363</v>
      </c>
    </row>
    <row r="101" spans="2:10" x14ac:dyDescent="0.25">
      <c r="B101" s="12"/>
      <c r="C101" s="12"/>
      <c r="D101" s="8"/>
      <c r="E101" s="8">
        <v>4226</v>
      </c>
      <c r="F101" s="8" t="s">
        <v>134</v>
      </c>
      <c r="G101" s="5">
        <v>0</v>
      </c>
      <c r="H101" s="5"/>
      <c r="I101" s="37">
        <v>399.99</v>
      </c>
      <c r="J101" s="99">
        <v>0</v>
      </c>
    </row>
    <row r="102" spans="2:10" x14ac:dyDescent="0.25">
      <c r="B102" s="12"/>
      <c r="C102" s="12"/>
      <c r="D102" s="8"/>
      <c r="E102" s="8">
        <v>4227</v>
      </c>
      <c r="F102" s="8" t="s">
        <v>135</v>
      </c>
      <c r="G102" s="5">
        <v>0</v>
      </c>
      <c r="H102" s="5"/>
      <c r="I102" s="37">
        <v>238.9</v>
      </c>
      <c r="J102" s="99">
        <v>0</v>
      </c>
    </row>
    <row r="103" spans="2:10" x14ac:dyDescent="0.25">
      <c r="B103" s="12"/>
      <c r="C103" s="12"/>
      <c r="D103" s="8">
        <v>424</v>
      </c>
      <c r="E103" s="8"/>
      <c r="F103" s="8" t="s">
        <v>136</v>
      </c>
      <c r="G103" s="5">
        <f>SUM(G104)</f>
        <v>3640.86</v>
      </c>
      <c r="H103" s="5"/>
      <c r="I103" s="37">
        <v>13432.56</v>
      </c>
      <c r="J103" s="99">
        <f t="shared" si="1"/>
        <v>368.93920667095131</v>
      </c>
    </row>
    <row r="104" spans="2:10" x14ac:dyDescent="0.25">
      <c r="B104" s="12"/>
      <c r="C104" s="12"/>
      <c r="D104" s="8"/>
      <c r="E104" s="8">
        <v>4241</v>
      </c>
      <c r="F104" s="8" t="s">
        <v>137</v>
      </c>
      <c r="G104" s="81">
        <v>3640.86</v>
      </c>
      <c r="H104" s="5"/>
      <c r="I104" s="37">
        <v>13432.56</v>
      </c>
      <c r="J104" s="99">
        <f t="shared" si="1"/>
        <v>368.93920667095131</v>
      </c>
    </row>
    <row r="107" spans="2:10" ht="15" customHeight="1" x14ac:dyDescent="0.25">
      <c r="B107" s="39"/>
      <c r="C107" s="39"/>
      <c r="D107" s="39"/>
      <c r="E107" s="39"/>
      <c r="F107" s="39"/>
      <c r="G107" s="39"/>
      <c r="H107" s="39"/>
      <c r="I107" s="39"/>
      <c r="J107" s="39"/>
    </row>
    <row r="108" spans="2:10" x14ac:dyDescent="0.25">
      <c r="B108" s="39"/>
      <c r="C108" s="39"/>
      <c r="D108" s="39"/>
      <c r="E108" s="39"/>
      <c r="F108" s="39"/>
      <c r="G108" s="39"/>
      <c r="H108" s="39"/>
      <c r="I108" s="39"/>
      <c r="J108" s="39"/>
    </row>
    <row r="109" spans="2:10" ht="4.5" customHeight="1" x14ac:dyDescent="0.25">
      <c r="B109" s="39"/>
      <c r="C109" s="39"/>
      <c r="D109" s="39"/>
      <c r="E109" s="39"/>
      <c r="F109" s="39"/>
      <c r="G109" s="39"/>
      <c r="H109" s="39"/>
      <c r="I109" s="39"/>
      <c r="J109" s="39"/>
    </row>
  </sheetData>
  <mergeCells count="12">
    <mergeCell ref="B1:J1"/>
    <mergeCell ref="B2:J2"/>
    <mergeCell ref="B4:J4"/>
    <mergeCell ref="B6:J6"/>
    <mergeCell ref="B41:F41"/>
    <mergeCell ref="B9:F9"/>
    <mergeCell ref="B40:F40"/>
    <mergeCell ref="B8:F8"/>
    <mergeCell ref="B7:J7"/>
    <mergeCell ref="B5:J5"/>
    <mergeCell ref="B39:J39"/>
    <mergeCell ref="B3:J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H16" sqref="H16"/>
    </sheetView>
  </sheetViews>
  <sheetFormatPr defaultRowHeight="15" x14ac:dyDescent="0.25"/>
  <cols>
    <col min="2" max="2" width="37.7109375" customWidth="1"/>
    <col min="3" max="4" width="25.28515625" customWidth="1"/>
    <col min="5" max="5" width="26.85546875" customWidth="1"/>
    <col min="6" max="6" width="15.7109375" customWidth="1"/>
    <col min="8" max="8" width="11.7109375" bestFit="1" customWidth="1"/>
  </cols>
  <sheetData>
    <row r="1" spans="2:10" ht="18" x14ac:dyDescent="0.25">
      <c r="B1" s="3"/>
      <c r="C1" s="3"/>
      <c r="D1" s="3"/>
      <c r="E1" s="4"/>
      <c r="F1" s="4"/>
    </row>
    <row r="2" spans="2:10" ht="15.75" customHeight="1" x14ac:dyDescent="0.25">
      <c r="B2" s="106" t="s">
        <v>46</v>
      </c>
      <c r="C2" s="106"/>
      <c r="D2" s="106"/>
      <c r="E2" s="106"/>
      <c r="F2" s="106"/>
    </row>
    <row r="3" spans="2:10" ht="18" x14ac:dyDescent="0.25">
      <c r="B3" s="61"/>
      <c r="C3" s="61"/>
      <c r="D3" s="61"/>
      <c r="E3" s="62"/>
      <c r="F3" s="62"/>
    </row>
    <row r="4" spans="2:10" ht="33.75" customHeight="1" x14ac:dyDescent="0.25">
      <c r="B4" s="45" t="s">
        <v>7</v>
      </c>
      <c r="C4" s="45" t="s">
        <v>139</v>
      </c>
      <c r="D4" s="45" t="s">
        <v>140</v>
      </c>
      <c r="E4" s="45" t="s">
        <v>141</v>
      </c>
      <c r="F4" s="45" t="s">
        <v>28</v>
      </c>
    </row>
    <row r="5" spans="2:10" x14ac:dyDescent="0.25">
      <c r="B5" s="45">
        <v>1</v>
      </c>
      <c r="C5" s="47">
        <v>2</v>
      </c>
      <c r="D5" s="47">
        <v>3</v>
      </c>
      <c r="E5" s="47">
        <v>5</v>
      </c>
      <c r="F5" s="47" t="s">
        <v>43</v>
      </c>
    </row>
    <row r="6" spans="2:10" x14ac:dyDescent="0.25">
      <c r="B6" s="7" t="s">
        <v>56</v>
      </c>
      <c r="C6" s="44">
        <v>1309593</v>
      </c>
      <c r="D6" s="44"/>
      <c r="E6" s="95">
        <v>1587906.1999999997</v>
      </c>
      <c r="F6" s="99">
        <f>E6/C6*100</f>
        <v>121.25188512766942</v>
      </c>
    </row>
    <row r="7" spans="2:10" x14ac:dyDescent="0.25">
      <c r="B7" s="7" t="s">
        <v>18</v>
      </c>
      <c r="C7" s="81">
        <v>729.98</v>
      </c>
      <c r="D7" s="81">
        <v>32268.23</v>
      </c>
      <c r="E7" s="77">
        <v>30990.77</v>
      </c>
      <c r="F7" s="99">
        <f t="shared" ref="F7:F32" si="0">E7/C7*100</f>
        <v>4245.4272719800538</v>
      </c>
    </row>
    <row r="8" spans="2:10" x14ac:dyDescent="0.25">
      <c r="B8" s="25" t="s">
        <v>19</v>
      </c>
      <c r="C8" s="81">
        <v>729.98</v>
      </c>
      <c r="D8" s="81">
        <v>32268.23</v>
      </c>
      <c r="E8" s="77">
        <v>30990.77</v>
      </c>
      <c r="F8" s="99">
        <f t="shared" si="0"/>
        <v>4245.4272719800538</v>
      </c>
    </row>
    <row r="9" spans="2:10" x14ac:dyDescent="0.25">
      <c r="B9" s="67" t="s">
        <v>145</v>
      </c>
      <c r="C9" s="81">
        <v>15671.99</v>
      </c>
      <c r="D9" s="81">
        <v>16401.22</v>
      </c>
      <c r="E9" s="77">
        <v>15671.91</v>
      </c>
      <c r="F9" s="99">
        <f t="shared" si="0"/>
        <v>99.999489535151568</v>
      </c>
    </row>
    <row r="10" spans="2:10" x14ac:dyDescent="0.25">
      <c r="B10" s="26" t="s">
        <v>146</v>
      </c>
      <c r="C10" s="81">
        <v>15671.99</v>
      </c>
      <c r="D10" s="81">
        <v>16401.22</v>
      </c>
      <c r="E10" s="77">
        <v>15671.91</v>
      </c>
      <c r="F10" s="99">
        <f t="shared" si="0"/>
        <v>99.999489535151568</v>
      </c>
    </row>
    <row r="11" spans="2:10" x14ac:dyDescent="0.25">
      <c r="B11" s="7" t="s">
        <v>147</v>
      </c>
      <c r="C11" s="81">
        <v>8324.91</v>
      </c>
      <c r="D11" s="81">
        <v>28142.28</v>
      </c>
      <c r="E11" s="77">
        <v>149283.85</v>
      </c>
      <c r="F11" s="99">
        <f t="shared" si="0"/>
        <v>1793.2187855484326</v>
      </c>
      <c r="J11" s="102"/>
    </row>
    <row r="12" spans="2:10" x14ac:dyDescent="0.25">
      <c r="B12" s="27" t="s">
        <v>148</v>
      </c>
      <c r="C12" s="81">
        <v>8324.91</v>
      </c>
      <c r="D12" s="81">
        <v>28142.28</v>
      </c>
      <c r="E12" s="77">
        <v>149283.85</v>
      </c>
      <c r="F12" s="99">
        <f t="shared" si="0"/>
        <v>1793.2187855484326</v>
      </c>
    </row>
    <row r="13" spans="2:10" x14ac:dyDescent="0.25">
      <c r="B13" s="7" t="s">
        <v>149</v>
      </c>
      <c r="C13" s="5">
        <v>1284552.08</v>
      </c>
      <c r="D13" s="81">
        <v>1449449.31</v>
      </c>
      <c r="E13" s="77">
        <v>1391959.67</v>
      </c>
      <c r="F13" s="99">
        <f t="shared" si="0"/>
        <v>108.36148192605783</v>
      </c>
    </row>
    <row r="14" spans="2:10" x14ac:dyDescent="0.25">
      <c r="B14" s="27" t="s">
        <v>150</v>
      </c>
      <c r="C14" s="5">
        <v>1284552.08</v>
      </c>
      <c r="D14" s="81">
        <v>1449449.31</v>
      </c>
      <c r="E14" s="77">
        <v>1391959.67</v>
      </c>
      <c r="F14" s="99">
        <f t="shared" si="0"/>
        <v>108.36148192605783</v>
      </c>
      <c r="H14" s="102"/>
    </row>
    <row r="15" spans="2:10" x14ac:dyDescent="0.25">
      <c r="B15" s="7" t="s">
        <v>151</v>
      </c>
      <c r="C15" s="81">
        <v>314.04000000000002</v>
      </c>
      <c r="D15" s="81">
        <v>0</v>
      </c>
      <c r="E15" s="37">
        <v>0</v>
      </c>
      <c r="F15" s="99">
        <f t="shared" si="0"/>
        <v>0</v>
      </c>
    </row>
    <row r="16" spans="2:10" x14ac:dyDescent="0.25">
      <c r="B16" s="7" t="s">
        <v>152</v>
      </c>
      <c r="C16" s="81">
        <v>314.04000000000002</v>
      </c>
      <c r="D16" s="83">
        <v>0</v>
      </c>
      <c r="E16" s="37">
        <v>0</v>
      </c>
      <c r="F16" s="99">
        <f t="shared" si="0"/>
        <v>0</v>
      </c>
    </row>
    <row r="17" spans="1:6" x14ac:dyDescent="0.25">
      <c r="B17" s="7" t="s">
        <v>153</v>
      </c>
      <c r="C17" s="5">
        <v>0</v>
      </c>
      <c r="D17" s="81">
        <v>0</v>
      </c>
      <c r="E17" s="37">
        <v>0</v>
      </c>
      <c r="F17" s="99">
        <v>0</v>
      </c>
    </row>
    <row r="18" spans="1:6" x14ac:dyDescent="0.25">
      <c r="B18" s="12" t="s">
        <v>154</v>
      </c>
      <c r="C18" s="5">
        <v>0</v>
      </c>
      <c r="D18" s="81">
        <v>0</v>
      </c>
      <c r="E18" s="37">
        <v>0</v>
      </c>
      <c r="F18" s="99">
        <v>0</v>
      </c>
    </row>
    <row r="19" spans="1:6" x14ac:dyDescent="0.25">
      <c r="B19" s="27"/>
      <c r="C19" s="5"/>
      <c r="D19" s="5"/>
      <c r="E19" s="37"/>
      <c r="F19" s="99">
        <v>0</v>
      </c>
    </row>
    <row r="20" spans="1:6" ht="15.75" customHeight="1" x14ac:dyDescent="0.25">
      <c r="B20" s="7" t="s">
        <v>57</v>
      </c>
      <c r="C20" s="5">
        <v>1338397.54</v>
      </c>
      <c r="D20" s="5"/>
      <c r="E20" s="77">
        <f>SUM(E21+E23+E25+E29+E32)</f>
        <v>1619306.4600000002</v>
      </c>
      <c r="F20" s="99">
        <f t="shared" si="0"/>
        <v>120.98845160758441</v>
      </c>
    </row>
    <row r="21" spans="1:6" ht="15.75" customHeight="1" x14ac:dyDescent="0.25">
      <c r="B21" s="7" t="s">
        <v>18</v>
      </c>
      <c r="C21" s="81">
        <v>729.98</v>
      </c>
      <c r="D21" s="81">
        <v>32268.23</v>
      </c>
      <c r="E21" s="77">
        <v>30990.77</v>
      </c>
      <c r="F21" s="99">
        <f t="shared" si="0"/>
        <v>4245.4272719800538</v>
      </c>
    </row>
    <row r="22" spans="1:6" x14ac:dyDescent="0.25">
      <c r="B22" s="25" t="s">
        <v>19</v>
      </c>
      <c r="C22" s="81">
        <v>729.98</v>
      </c>
      <c r="D22" s="81">
        <v>32268.23</v>
      </c>
      <c r="E22" s="77">
        <v>30990.77</v>
      </c>
      <c r="F22" s="99">
        <f t="shared" si="0"/>
        <v>4245.4272719800538</v>
      </c>
    </row>
    <row r="23" spans="1:6" x14ac:dyDescent="0.25">
      <c r="B23" s="67" t="s">
        <v>145</v>
      </c>
      <c r="C23" s="81">
        <v>15972.36</v>
      </c>
      <c r="D23" s="81">
        <v>16401.22</v>
      </c>
      <c r="E23" s="77">
        <v>7496.67</v>
      </c>
      <c r="F23" s="99">
        <f t="shared" si="0"/>
        <v>46.935268175773651</v>
      </c>
    </row>
    <row r="24" spans="1:6" x14ac:dyDescent="0.25">
      <c r="B24" s="26" t="s">
        <v>146</v>
      </c>
      <c r="C24" s="81">
        <v>15972.36</v>
      </c>
      <c r="D24" s="81">
        <v>16401.22</v>
      </c>
      <c r="E24" s="77">
        <v>7496.67</v>
      </c>
      <c r="F24" s="99">
        <f t="shared" si="0"/>
        <v>46.935268175773651</v>
      </c>
    </row>
    <row r="25" spans="1:6" x14ac:dyDescent="0.25">
      <c r="B25" s="7" t="s">
        <v>147</v>
      </c>
      <c r="C25" s="81">
        <v>155940.99</v>
      </c>
      <c r="D25" s="81">
        <v>28142.28</v>
      </c>
      <c r="E25" s="77">
        <v>157957.48000000001</v>
      </c>
      <c r="F25" s="99">
        <f t="shared" si="0"/>
        <v>101.293110938952</v>
      </c>
    </row>
    <row r="26" spans="1:6" x14ac:dyDescent="0.25">
      <c r="B26" s="27" t="s">
        <v>155</v>
      </c>
      <c r="C26" s="81">
        <v>155940.99</v>
      </c>
      <c r="D26" s="81">
        <v>28142.28</v>
      </c>
      <c r="E26" s="77">
        <v>157957.48000000001</v>
      </c>
      <c r="F26" s="99">
        <f t="shared" si="0"/>
        <v>101.293110938952</v>
      </c>
    </row>
    <row r="27" spans="1:6" x14ac:dyDescent="0.25">
      <c r="B27" s="7" t="s">
        <v>222</v>
      </c>
      <c r="C27" s="81">
        <v>314.04000000000002</v>
      </c>
      <c r="D27" s="81">
        <v>0.31</v>
      </c>
      <c r="E27" s="37">
        <v>0</v>
      </c>
      <c r="F27" s="99">
        <f t="shared" si="0"/>
        <v>0</v>
      </c>
    </row>
    <row r="28" spans="1:6" x14ac:dyDescent="0.25">
      <c r="B28" s="27" t="s">
        <v>156</v>
      </c>
      <c r="C28" s="81">
        <v>314.04000000000002</v>
      </c>
      <c r="D28" s="81">
        <v>0.31</v>
      </c>
      <c r="E28" s="37">
        <v>0</v>
      </c>
      <c r="F28" s="99">
        <f t="shared" si="0"/>
        <v>0</v>
      </c>
    </row>
    <row r="29" spans="1:6" x14ac:dyDescent="0.25">
      <c r="B29" s="71" t="s">
        <v>220</v>
      </c>
      <c r="C29" s="84">
        <v>1678.18</v>
      </c>
      <c r="D29" s="84">
        <v>287.44</v>
      </c>
      <c r="E29" s="68">
        <v>238.9</v>
      </c>
      <c r="F29" s="99">
        <f t="shared" si="0"/>
        <v>14.235660060303424</v>
      </c>
    </row>
    <row r="30" spans="1:6" s="37" customFormat="1" x14ac:dyDescent="0.25">
      <c r="A30" s="70"/>
      <c r="B30" s="69" t="s">
        <v>221</v>
      </c>
      <c r="C30" s="84">
        <v>1678.18</v>
      </c>
      <c r="D30" s="81">
        <v>287.44</v>
      </c>
      <c r="E30" s="37">
        <v>238.9</v>
      </c>
      <c r="F30" s="99">
        <f t="shared" si="0"/>
        <v>14.235660060303424</v>
      </c>
    </row>
    <row r="31" spans="1:6" s="93" customFormat="1" x14ac:dyDescent="0.25">
      <c r="B31" s="7" t="s">
        <v>218</v>
      </c>
      <c r="C31" s="5">
        <f>C20-C21-C23-C25-C27-C30</f>
        <v>1163761.99</v>
      </c>
      <c r="D31" s="37">
        <v>1422274</v>
      </c>
      <c r="E31" s="37">
        <v>1422622.6400000001</v>
      </c>
      <c r="F31" s="99">
        <f t="shared" si="0"/>
        <v>122.2434357045808</v>
      </c>
    </row>
    <row r="32" spans="1:6" s="93" customFormat="1" x14ac:dyDescent="0.25">
      <c r="B32" s="12" t="s">
        <v>219</v>
      </c>
      <c r="C32" s="5">
        <v>1163762</v>
      </c>
      <c r="D32" s="37">
        <v>1422274</v>
      </c>
      <c r="E32" s="37">
        <v>1422622.6400000001</v>
      </c>
      <c r="F32" s="99">
        <f t="shared" si="0"/>
        <v>122.2434346541647</v>
      </c>
    </row>
    <row r="34" spans="2:8" ht="15" customHeight="1" x14ac:dyDescent="0.25">
      <c r="B34" s="39"/>
      <c r="C34" s="39"/>
      <c r="D34" s="39"/>
      <c r="E34" s="39"/>
      <c r="F34" s="39"/>
      <c r="G34" s="39"/>
      <c r="H34" s="39"/>
    </row>
    <row r="35" spans="2:8" x14ac:dyDescent="0.25">
      <c r="B35" s="39"/>
      <c r="C35" s="39"/>
      <c r="D35" s="39"/>
      <c r="E35" s="39"/>
      <c r="F35" s="39"/>
      <c r="G35" s="39"/>
      <c r="H35" s="39"/>
    </row>
    <row r="36" spans="2:8" x14ac:dyDescent="0.25">
      <c r="B36" s="39"/>
      <c r="C36" s="39"/>
      <c r="D36" s="39"/>
      <c r="E36" s="39"/>
      <c r="F36" s="39"/>
      <c r="G36" s="39"/>
      <c r="H36" s="39"/>
    </row>
  </sheetData>
  <mergeCells count="1">
    <mergeCell ref="B2:F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tabSelected="1" workbookViewId="0">
      <selection activeCell="C8" sqref="C8"/>
    </sheetView>
  </sheetViews>
  <sheetFormatPr defaultRowHeight="15" x14ac:dyDescent="0.25"/>
  <cols>
    <col min="2" max="2" width="37.7109375" customWidth="1"/>
    <col min="3" max="5" width="25.28515625" customWidth="1"/>
    <col min="6" max="6" width="15.7109375" customWidth="1"/>
  </cols>
  <sheetData>
    <row r="1" spans="2:6" ht="18" x14ac:dyDescent="0.25">
      <c r="B1" s="15"/>
      <c r="C1" s="15"/>
      <c r="D1" s="15"/>
      <c r="E1" s="4"/>
      <c r="F1" s="4"/>
    </row>
    <row r="2" spans="2:6" ht="15.75" customHeight="1" x14ac:dyDescent="0.25">
      <c r="B2" s="106" t="s">
        <v>47</v>
      </c>
      <c r="C2" s="106"/>
      <c r="D2" s="106"/>
      <c r="E2" s="106"/>
      <c r="F2" s="106"/>
    </row>
    <row r="3" spans="2:6" ht="18" x14ac:dyDescent="0.25">
      <c r="B3" s="61"/>
      <c r="C3" s="61"/>
      <c r="D3" s="61"/>
      <c r="E3" s="62"/>
      <c r="F3" s="62"/>
    </row>
    <row r="4" spans="2:6" ht="25.5" x14ac:dyDescent="0.25">
      <c r="B4" s="45" t="s">
        <v>7</v>
      </c>
      <c r="C4" s="45" t="s">
        <v>157</v>
      </c>
      <c r="D4" s="45" t="s">
        <v>138</v>
      </c>
      <c r="E4" s="45" t="s">
        <v>158</v>
      </c>
      <c r="F4" s="45" t="s">
        <v>28</v>
      </c>
    </row>
    <row r="5" spans="2:6" x14ac:dyDescent="0.25">
      <c r="B5" s="47">
        <v>1</v>
      </c>
      <c r="C5" s="47">
        <v>2</v>
      </c>
      <c r="D5" s="47">
        <v>3</v>
      </c>
      <c r="E5" s="47">
        <v>5</v>
      </c>
      <c r="F5" s="47" t="s">
        <v>43</v>
      </c>
    </row>
    <row r="6" spans="2:6" ht="15.75" customHeight="1" x14ac:dyDescent="0.25">
      <c r="B6" s="7" t="s">
        <v>57</v>
      </c>
      <c r="C6" s="5">
        <f>SUM(C8+C11)</f>
        <v>1338398</v>
      </c>
      <c r="D6" s="5">
        <f>SUM(D8+D11)</f>
        <v>1677425</v>
      </c>
      <c r="E6" s="37">
        <f>SUM(E8+E11)</f>
        <v>1619306.46</v>
      </c>
      <c r="F6" s="99">
        <f>E6/C6*100</f>
        <v>120.98841002452185</v>
      </c>
    </row>
    <row r="7" spans="2:6" ht="15.75" customHeight="1" x14ac:dyDescent="0.25">
      <c r="B7" s="7" t="s">
        <v>209</v>
      </c>
      <c r="C7" s="5"/>
      <c r="D7" s="5"/>
      <c r="E7" s="37"/>
      <c r="F7" s="99"/>
    </row>
    <row r="8" spans="2:6" x14ac:dyDescent="0.25">
      <c r="B8" s="14" t="s">
        <v>210</v>
      </c>
      <c r="C8" s="81">
        <v>1282123.53</v>
      </c>
      <c r="D8" s="81">
        <v>1519061.4</v>
      </c>
      <c r="E8" s="37">
        <v>1462886.3999999999</v>
      </c>
      <c r="F8" s="99">
        <f>E8/C8*100</f>
        <v>114.09870934979251</v>
      </c>
    </row>
    <row r="9" spans="2:6" x14ac:dyDescent="0.25">
      <c r="B9" s="24" t="s">
        <v>211</v>
      </c>
      <c r="C9" s="81">
        <v>1282123.53</v>
      </c>
      <c r="D9" s="81">
        <v>1519061.4</v>
      </c>
      <c r="E9" s="37">
        <v>1462886.3999999999</v>
      </c>
      <c r="F9" s="99">
        <f>E9/C9*100</f>
        <v>114.09870934979251</v>
      </c>
    </row>
    <row r="10" spans="2:6" x14ac:dyDescent="0.25">
      <c r="B10" s="13"/>
      <c r="C10" s="5"/>
      <c r="D10" s="5"/>
      <c r="E10" s="37"/>
      <c r="F10" s="99"/>
    </row>
    <row r="11" spans="2:6" x14ac:dyDescent="0.25">
      <c r="B11" s="7" t="s">
        <v>212</v>
      </c>
      <c r="C11" s="81">
        <v>56274.47</v>
      </c>
      <c r="D11" s="81">
        <v>158363.6</v>
      </c>
      <c r="E11" s="37">
        <v>156420.06</v>
      </c>
      <c r="F11" s="99">
        <f>E11/C11*100</f>
        <v>277.9591882429101</v>
      </c>
    </row>
    <row r="13" spans="2:6" x14ac:dyDescent="0.25">
      <c r="B13" s="39"/>
      <c r="C13" s="39"/>
      <c r="D13" s="39"/>
      <c r="E13" s="39"/>
      <c r="F13" s="39"/>
    </row>
    <row r="14" spans="2:6" x14ac:dyDescent="0.25">
      <c r="B14" s="39"/>
      <c r="C14" s="39"/>
      <c r="D14" s="39"/>
      <c r="E14" s="39"/>
      <c r="F14" s="39"/>
    </row>
    <row r="15" spans="2:6" x14ac:dyDescent="0.25">
      <c r="B15" s="39"/>
      <c r="C15" s="39"/>
      <c r="D15" s="39"/>
      <c r="E15" s="39"/>
      <c r="F15" s="39"/>
    </row>
  </sheetData>
  <mergeCells count="1">
    <mergeCell ref="B2:F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5"/>
      <c r="E1" s="3"/>
      <c r="F1" s="3"/>
      <c r="G1" s="3"/>
      <c r="H1" s="3"/>
      <c r="I1" s="3"/>
      <c r="J1" s="3"/>
      <c r="K1" s="3"/>
      <c r="L1" s="15"/>
    </row>
    <row r="2" spans="2:12" ht="15.75" customHeight="1" x14ac:dyDescent="0.25">
      <c r="B2" s="106" t="s">
        <v>11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</row>
    <row r="4" spans="2:12" ht="18" customHeight="1" x14ac:dyDescent="0.25">
      <c r="B4" s="106" t="s">
        <v>62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48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61"/>
      <c r="C6" s="61"/>
      <c r="D6" s="61"/>
      <c r="E6" s="61"/>
      <c r="F6" s="61"/>
      <c r="G6" s="61"/>
      <c r="H6" s="61"/>
      <c r="I6" s="61"/>
      <c r="J6" s="62"/>
      <c r="K6" s="62"/>
      <c r="L6" s="62"/>
    </row>
    <row r="7" spans="2:12" ht="25.5" customHeight="1" x14ac:dyDescent="0.25">
      <c r="B7" s="134" t="s">
        <v>7</v>
      </c>
      <c r="C7" s="135"/>
      <c r="D7" s="135"/>
      <c r="E7" s="135"/>
      <c r="F7" s="136"/>
      <c r="G7" s="48" t="s">
        <v>75</v>
      </c>
      <c r="H7" s="48" t="s">
        <v>70</v>
      </c>
      <c r="I7" s="48" t="s">
        <v>71</v>
      </c>
      <c r="J7" s="48" t="s">
        <v>72</v>
      </c>
      <c r="K7" s="48" t="s">
        <v>28</v>
      </c>
      <c r="L7" s="48" t="s">
        <v>59</v>
      </c>
    </row>
    <row r="8" spans="2:12" x14ac:dyDescent="0.25">
      <c r="B8" s="134">
        <v>1</v>
      </c>
      <c r="C8" s="135"/>
      <c r="D8" s="135"/>
      <c r="E8" s="135"/>
      <c r="F8" s="136"/>
      <c r="G8" s="49">
        <v>2</v>
      </c>
      <c r="H8" s="49">
        <v>3</v>
      </c>
      <c r="I8" s="49">
        <v>4</v>
      </c>
      <c r="J8" s="49">
        <v>5</v>
      </c>
      <c r="K8" s="49" t="s">
        <v>43</v>
      </c>
      <c r="L8" s="49" t="s">
        <v>44</v>
      </c>
    </row>
    <row r="9" spans="2:12" ht="25.5" x14ac:dyDescent="0.25">
      <c r="B9" s="7">
        <v>8</v>
      </c>
      <c r="C9" s="7"/>
      <c r="D9" s="7"/>
      <c r="E9" s="7"/>
      <c r="F9" s="7" t="s">
        <v>8</v>
      </c>
      <c r="G9" s="5"/>
      <c r="H9" s="5"/>
      <c r="I9" s="5"/>
      <c r="J9" s="37"/>
      <c r="K9" s="37"/>
      <c r="L9" s="37"/>
    </row>
    <row r="10" spans="2:12" x14ac:dyDescent="0.25">
      <c r="B10" s="7"/>
      <c r="C10" s="12">
        <v>84</v>
      </c>
      <c r="D10" s="12"/>
      <c r="E10" s="12"/>
      <c r="F10" s="12" t="s">
        <v>13</v>
      </c>
      <c r="G10" s="5"/>
      <c r="H10" s="5"/>
      <c r="I10" s="5"/>
      <c r="J10" s="37"/>
      <c r="K10" s="37"/>
      <c r="L10" s="37"/>
    </row>
    <row r="11" spans="2:12" ht="51" x14ac:dyDescent="0.25">
      <c r="B11" s="8"/>
      <c r="C11" s="8"/>
      <c r="D11" s="8">
        <v>841</v>
      </c>
      <c r="E11" s="8"/>
      <c r="F11" s="28" t="s">
        <v>49</v>
      </c>
      <c r="G11" s="5"/>
      <c r="H11" s="5"/>
      <c r="I11" s="5"/>
      <c r="J11" s="37"/>
      <c r="K11" s="37"/>
      <c r="L11" s="37"/>
    </row>
    <row r="12" spans="2:12" ht="25.5" x14ac:dyDescent="0.25">
      <c r="B12" s="8"/>
      <c r="C12" s="8"/>
      <c r="D12" s="8"/>
      <c r="E12" s="8">
        <v>8413</v>
      </c>
      <c r="F12" s="28" t="s">
        <v>50</v>
      </c>
      <c r="G12" s="5"/>
      <c r="H12" s="5"/>
      <c r="I12" s="5"/>
      <c r="J12" s="37"/>
      <c r="K12" s="37"/>
      <c r="L12" s="37"/>
    </row>
    <row r="13" spans="2:12" x14ac:dyDescent="0.25">
      <c r="B13" s="8"/>
      <c r="C13" s="8"/>
      <c r="D13" s="8"/>
      <c r="E13" s="9" t="s">
        <v>21</v>
      </c>
      <c r="F13" s="14"/>
      <c r="G13" s="5"/>
      <c r="H13" s="5"/>
      <c r="I13" s="5"/>
      <c r="J13" s="37"/>
      <c r="K13" s="37"/>
      <c r="L13" s="37"/>
    </row>
    <row r="14" spans="2:12" ht="25.5" x14ac:dyDescent="0.25">
      <c r="B14" s="10">
        <v>5</v>
      </c>
      <c r="C14" s="11"/>
      <c r="D14" s="11"/>
      <c r="E14" s="11"/>
      <c r="F14" s="16" t="s">
        <v>9</v>
      </c>
      <c r="G14" s="5"/>
      <c r="H14" s="5"/>
      <c r="I14" s="5"/>
      <c r="J14" s="37"/>
      <c r="K14" s="37"/>
      <c r="L14" s="37"/>
    </row>
    <row r="15" spans="2:12" ht="25.5" x14ac:dyDescent="0.25">
      <c r="B15" s="12"/>
      <c r="C15" s="12">
        <v>54</v>
      </c>
      <c r="D15" s="12"/>
      <c r="E15" s="12"/>
      <c r="F15" s="17" t="s">
        <v>14</v>
      </c>
      <c r="G15" s="5"/>
      <c r="H15" s="5"/>
      <c r="I15" s="6"/>
      <c r="J15" s="37"/>
      <c r="K15" s="37"/>
      <c r="L15" s="37"/>
    </row>
    <row r="16" spans="2:12" ht="63.75" x14ac:dyDescent="0.25">
      <c r="B16" s="12"/>
      <c r="C16" s="12"/>
      <c r="D16" s="12">
        <v>541</v>
      </c>
      <c r="E16" s="28"/>
      <c r="F16" s="28" t="s">
        <v>51</v>
      </c>
      <c r="G16" s="5"/>
      <c r="H16" s="5"/>
      <c r="I16" s="6"/>
      <c r="J16" s="37"/>
      <c r="K16" s="37"/>
      <c r="L16" s="37"/>
    </row>
    <row r="17" spans="2:12" ht="38.25" x14ac:dyDescent="0.25">
      <c r="B17" s="12"/>
      <c r="C17" s="12"/>
      <c r="D17" s="12"/>
      <c r="E17" s="28">
        <v>5413</v>
      </c>
      <c r="F17" s="28" t="s">
        <v>52</v>
      </c>
      <c r="G17" s="5"/>
      <c r="H17" s="5"/>
      <c r="I17" s="6"/>
      <c r="J17" s="37"/>
      <c r="K17" s="37"/>
      <c r="L17" s="37"/>
    </row>
    <row r="18" spans="2:12" x14ac:dyDescent="0.25">
      <c r="B18" s="13"/>
      <c r="C18" s="11"/>
      <c r="D18" s="11"/>
      <c r="E18" s="11"/>
      <c r="F18" s="16" t="s">
        <v>21</v>
      </c>
      <c r="G18" s="5"/>
      <c r="H18" s="5"/>
      <c r="I18" s="5"/>
      <c r="J18" s="37"/>
      <c r="K18" s="37"/>
      <c r="L18" s="37"/>
    </row>
    <row r="20" spans="2:12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2:12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2:12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L12" sqref="L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4"/>
      <c r="G1" s="4"/>
      <c r="H1" s="4"/>
    </row>
    <row r="2" spans="2:8" ht="15.75" customHeight="1" x14ac:dyDescent="0.25">
      <c r="B2" s="106" t="s">
        <v>53</v>
      </c>
      <c r="C2" s="106"/>
      <c r="D2" s="106"/>
      <c r="E2" s="106"/>
      <c r="F2" s="106"/>
      <c r="G2" s="106"/>
      <c r="H2" s="106"/>
    </row>
    <row r="3" spans="2:8" ht="18" x14ac:dyDescent="0.25">
      <c r="B3" s="61"/>
      <c r="C3" s="61"/>
      <c r="D3" s="61"/>
      <c r="E3" s="61"/>
      <c r="F3" s="62"/>
      <c r="G3" s="62"/>
      <c r="H3" s="62"/>
    </row>
    <row r="4" spans="2:8" ht="25.5" x14ac:dyDescent="0.25">
      <c r="B4" s="45" t="s">
        <v>7</v>
      </c>
      <c r="C4" s="45" t="s">
        <v>75</v>
      </c>
      <c r="D4" s="45" t="s">
        <v>70</v>
      </c>
      <c r="E4" s="45" t="s">
        <v>71</v>
      </c>
      <c r="F4" s="45" t="s">
        <v>72</v>
      </c>
      <c r="G4" s="45" t="s">
        <v>28</v>
      </c>
      <c r="H4" s="45" t="s">
        <v>59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43</v>
      </c>
      <c r="H5" s="45" t="s">
        <v>44</v>
      </c>
    </row>
    <row r="6" spans="2:8" x14ac:dyDescent="0.25">
      <c r="B6" s="7" t="s">
        <v>54</v>
      </c>
      <c r="C6" s="5"/>
      <c r="D6" s="5"/>
      <c r="E6" s="6"/>
      <c r="F6" s="37"/>
      <c r="G6" s="37"/>
      <c r="H6" s="37"/>
    </row>
    <row r="7" spans="2:8" x14ac:dyDescent="0.25">
      <c r="B7" s="7" t="s">
        <v>18</v>
      </c>
      <c r="C7" s="5"/>
      <c r="D7" s="5"/>
      <c r="E7" s="5"/>
      <c r="F7" s="37"/>
      <c r="G7" s="37"/>
      <c r="H7" s="37"/>
    </row>
    <row r="8" spans="2:8" x14ac:dyDescent="0.25">
      <c r="B8" s="25" t="s">
        <v>19</v>
      </c>
      <c r="C8" s="5"/>
      <c r="D8" s="5"/>
      <c r="E8" s="5"/>
      <c r="F8" s="37"/>
      <c r="G8" s="37"/>
      <c r="H8" s="37"/>
    </row>
    <row r="9" spans="2:8" x14ac:dyDescent="0.25">
      <c r="B9" s="26" t="s">
        <v>20</v>
      </c>
      <c r="C9" s="5"/>
      <c r="D9" s="5"/>
      <c r="E9" s="5"/>
      <c r="F9" s="37"/>
      <c r="G9" s="37"/>
      <c r="H9" s="37"/>
    </row>
    <row r="10" spans="2:8" x14ac:dyDescent="0.25">
      <c r="B10" s="26" t="s">
        <v>21</v>
      </c>
      <c r="C10" s="5"/>
      <c r="D10" s="5"/>
      <c r="E10" s="5"/>
      <c r="F10" s="37"/>
      <c r="G10" s="37"/>
      <c r="H10" s="37"/>
    </row>
    <row r="11" spans="2:8" x14ac:dyDescent="0.25">
      <c r="B11" s="7" t="s">
        <v>22</v>
      </c>
      <c r="C11" s="5"/>
      <c r="D11" s="5"/>
      <c r="E11" s="6"/>
      <c r="F11" s="37"/>
      <c r="G11" s="37"/>
      <c r="H11" s="37"/>
    </row>
    <row r="12" spans="2:8" x14ac:dyDescent="0.25">
      <c r="B12" s="27" t="s">
        <v>23</v>
      </c>
      <c r="C12" s="5"/>
      <c r="D12" s="5"/>
      <c r="E12" s="6"/>
      <c r="F12" s="37"/>
      <c r="G12" s="37"/>
      <c r="H12" s="37"/>
    </row>
    <row r="13" spans="2:8" x14ac:dyDescent="0.25">
      <c r="B13" s="7" t="s">
        <v>24</v>
      </c>
      <c r="C13" s="5"/>
      <c r="D13" s="5"/>
      <c r="E13" s="6"/>
      <c r="F13" s="37"/>
      <c r="G13" s="37"/>
      <c r="H13" s="37"/>
    </row>
    <row r="14" spans="2:8" x14ac:dyDescent="0.25">
      <c r="B14" s="27" t="s">
        <v>25</v>
      </c>
      <c r="C14" s="5"/>
      <c r="D14" s="5"/>
      <c r="E14" s="6"/>
      <c r="F14" s="37"/>
      <c r="G14" s="37"/>
      <c r="H14" s="37"/>
    </row>
    <row r="15" spans="2:8" x14ac:dyDescent="0.25">
      <c r="B15" s="12" t="s">
        <v>16</v>
      </c>
      <c r="C15" s="5"/>
      <c r="D15" s="5"/>
      <c r="E15" s="6"/>
      <c r="F15" s="37"/>
      <c r="G15" s="37"/>
      <c r="H15" s="37"/>
    </row>
    <row r="16" spans="2:8" x14ac:dyDescent="0.25">
      <c r="B16" s="27"/>
      <c r="C16" s="5"/>
      <c r="D16" s="5"/>
      <c r="E16" s="6"/>
      <c r="F16" s="37"/>
      <c r="G16" s="37"/>
      <c r="H16" s="37"/>
    </row>
    <row r="17" spans="2:8" ht="15.75" customHeight="1" x14ac:dyDescent="0.25">
      <c r="B17" s="7" t="s">
        <v>55</v>
      </c>
      <c r="C17" s="5"/>
      <c r="D17" s="5"/>
      <c r="E17" s="6"/>
      <c r="F17" s="37"/>
      <c r="G17" s="37"/>
      <c r="H17" s="37"/>
    </row>
    <row r="18" spans="2:8" ht="15.75" customHeight="1" x14ac:dyDescent="0.25">
      <c r="B18" s="7" t="s">
        <v>18</v>
      </c>
      <c r="C18" s="5"/>
      <c r="D18" s="5"/>
      <c r="E18" s="5"/>
      <c r="F18" s="37"/>
      <c r="G18" s="37"/>
      <c r="H18" s="37"/>
    </row>
    <row r="19" spans="2:8" x14ac:dyDescent="0.25">
      <c r="B19" s="25" t="s">
        <v>19</v>
      </c>
      <c r="C19" s="5"/>
      <c r="D19" s="5"/>
      <c r="E19" s="5"/>
      <c r="F19" s="37"/>
      <c r="G19" s="37"/>
      <c r="H19" s="37"/>
    </row>
    <row r="20" spans="2:8" x14ac:dyDescent="0.25">
      <c r="B20" s="26" t="s">
        <v>20</v>
      </c>
      <c r="C20" s="5"/>
      <c r="D20" s="5"/>
      <c r="E20" s="5"/>
      <c r="F20" s="37"/>
      <c r="G20" s="37"/>
      <c r="H20" s="37"/>
    </row>
    <row r="21" spans="2:8" x14ac:dyDescent="0.25">
      <c r="B21" s="26" t="s">
        <v>21</v>
      </c>
      <c r="C21" s="5"/>
      <c r="D21" s="5"/>
      <c r="E21" s="5"/>
      <c r="F21" s="37"/>
      <c r="G21" s="37"/>
      <c r="H21" s="37"/>
    </row>
    <row r="22" spans="2:8" x14ac:dyDescent="0.25">
      <c r="B22" s="7" t="s">
        <v>22</v>
      </c>
      <c r="C22" s="5"/>
      <c r="D22" s="5"/>
      <c r="E22" s="6"/>
      <c r="F22" s="37"/>
      <c r="G22" s="37"/>
      <c r="H22" s="37"/>
    </row>
    <row r="23" spans="2:8" x14ac:dyDescent="0.25">
      <c r="B23" s="27" t="s">
        <v>23</v>
      </c>
      <c r="C23" s="5"/>
      <c r="D23" s="5"/>
      <c r="E23" s="6"/>
      <c r="F23" s="37"/>
      <c r="G23" s="37"/>
      <c r="H23" s="37"/>
    </row>
    <row r="24" spans="2:8" x14ac:dyDescent="0.25">
      <c r="B24" s="7" t="s">
        <v>24</v>
      </c>
      <c r="C24" s="5"/>
      <c r="D24" s="5"/>
      <c r="E24" s="6"/>
      <c r="F24" s="37"/>
      <c r="G24" s="37"/>
      <c r="H24" s="37"/>
    </row>
    <row r="25" spans="2:8" x14ac:dyDescent="0.25">
      <c r="B25" s="27" t="s">
        <v>25</v>
      </c>
      <c r="C25" s="5"/>
      <c r="D25" s="5"/>
      <c r="E25" s="6"/>
      <c r="F25" s="37"/>
      <c r="G25" s="37"/>
      <c r="H25" s="37"/>
    </row>
    <row r="26" spans="2:8" x14ac:dyDescent="0.25">
      <c r="B26" s="12" t="s">
        <v>16</v>
      </c>
      <c r="C26" s="5"/>
      <c r="D26" s="5"/>
      <c r="E26" s="6"/>
      <c r="F26" s="37"/>
      <c r="G26" s="37"/>
      <c r="H26" s="37"/>
    </row>
    <row r="28" spans="2:8" x14ac:dyDescent="0.25">
      <c r="B28" s="53"/>
      <c r="C28" s="53"/>
      <c r="D28" s="53"/>
      <c r="E28" s="53"/>
      <c r="F28" s="53"/>
      <c r="G28" s="53"/>
      <c r="H28" s="5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8"/>
  <sheetViews>
    <sheetView workbookViewId="0">
      <selection activeCell="G68" sqref="G6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7" width="24.28515625" customWidth="1"/>
    <col min="8" max="8" width="15.7109375" customWidth="1"/>
    <col min="9" max="9" width="24.28515625" customWidth="1"/>
  </cols>
  <sheetData>
    <row r="1" spans="2:9" ht="18" x14ac:dyDescent="0.25">
      <c r="B1" s="3"/>
      <c r="C1" s="3"/>
      <c r="D1" s="3"/>
      <c r="E1" s="3"/>
      <c r="F1" s="3"/>
      <c r="G1" s="3"/>
      <c r="H1" s="4"/>
      <c r="I1" s="4"/>
    </row>
    <row r="2" spans="2:9" ht="18" customHeight="1" x14ac:dyDescent="0.25">
      <c r="B2" s="106" t="s">
        <v>10</v>
      </c>
      <c r="C2" s="106"/>
      <c r="D2" s="106"/>
      <c r="E2" s="106"/>
      <c r="F2" s="106"/>
      <c r="G2" s="106"/>
      <c r="H2" s="106"/>
      <c r="I2" s="29"/>
    </row>
    <row r="3" spans="2:9" ht="18" x14ac:dyDescent="0.25">
      <c r="B3" s="61"/>
      <c r="C3" s="61"/>
      <c r="D3" s="61"/>
      <c r="E3" s="61"/>
      <c r="F3" s="61"/>
      <c r="G3" s="61"/>
      <c r="H3" s="62"/>
      <c r="I3" s="4"/>
    </row>
    <row r="4" spans="2:9" ht="15.75" x14ac:dyDescent="0.25">
      <c r="B4" s="144" t="s">
        <v>64</v>
      </c>
      <c r="C4" s="144"/>
      <c r="D4" s="144"/>
      <c r="E4" s="144"/>
      <c r="F4" s="144"/>
      <c r="G4" s="144"/>
      <c r="H4" s="144"/>
    </row>
    <row r="5" spans="2:9" ht="18" x14ac:dyDescent="0.25">
      <c r="B5" s="61"/>
      <c r="C5" s="61"/>
      <c r="D5" s="61"/>
      <c r="E5" s="61"/>
      <c r="F5" s="61"/>
      <c r="G5" s="61"/>
      <c r="H5" s="62"/>
    </row>
    <row r="6" spans="2:9" ht="25.5" x14ac:dyDescent="0.25">
      <c r="B6" s="134" t="s">
        <v>7</v>
      </c>
      <c r="C6" s="135"/>
      <c r="D6" s="135"/>
      <c r="E6" s="136"/>
      <c r="F6" s="45" t="s">
        <v>138</v>
      </c>
      <c r="G6" s="45" t="s">
        <v>158</v>
      </c>
      <c r="H6" s="45" t="s">
        <v>28</v>
      </c>
    </row>
    <row r="7" spans="2:9" s="50" customFormat="1" ht="11.25" x14ac:dyDescent="0.2">
      <c r="B7" s="131">
        <v>1</v>
      </c>
      <c r="C7" s="132"/>
      <c r="D7" s="132"/>
      <c r="E7" s="133"/>
      <c r="F7" s="47">
        <v>2</v>
      </c>
      <c r="G7" s="47">
        <v>4</v>
      </c>
      <c r="H7" s="47" t="s">
        <v>217</v>
      </c>
    </row>
    <row r="8" spans="2:9" ht="30" customHeight="1" x14ac:dyDescent="0.25">
      <c r="B8" s="145">
        <v>11814</v>
      </c>
      <c r="C8" s="146"/>
      <c r="D8" s="147"/>
      <c r="E8" s="52" t="s">
        <v>159</v>
      </c>
      <c r="F8" s="51"/>
      <c r="G8" s="5">
        <f>SUM(G10+G13+G16+G23+G27+G33+G36+G39+G44+G51+G59+G72+G81)</f>
        <v>1619306.4600000002</v>
      </c>
      <c r="H8" s="5"/>
    </row>
    <row r="9" spans="2:9" ht="30" customHeight="1" x14ac:dyDescent="0.25">
      <c r="B9" s="145" t="s">
        <v>160</v>
      </c>
      <c r="C9" s="146"/>
      <c r="D9" s="147"/>
      <c r="E9" s="54" t="s">
        <v>161</v>
      </c>
      <c r="F9" s="51">
        <f>SUM(F10+F13+F16+F23+F27++F33+F36+F39+F44+F51)</f>
        <v>221118.61</v>
      </c>
      <c r="G9" s="5">
        <f>SUM(G10+G13+G16+G23+G27+G33+G36+G39+G44+G51)</f>
        <v>209739.77000000002</v>
      </c>
      <c r="H9" s="5">
        <f>G9/F9*100</f>
        <v>94.853965480336569</v>
      </c>
    </row>
    <row r="10" spans="2:9" ht="30" customHeight="1" x14ac:dyDescent="0.25">
      <c r="B10" s="148" t="s">
        <v>162</v>
      </c>
      <c r="C10" s="148"/>
      <c r="D10" s="148"/>
      <c r="E10" s="86" t="s">
        <v>163</v>
      </c>
      <c r="F10" s="87">
        <v>50</v>
      </c>
      <c r="G10" s="88">
        <v>50</v>
      </c>
      <c r="H10" s="88">
        <f>G10/F10*100</f>
        <v>100</v>
      </c>
      <c r="I10" s="92"/>
    </row>
    <row r="11" spans="2:9" ht="30" customHeight="1" x14ac:dyDescent="0.25">
      <c r="B11" s="145" t="s">
        <v>164</v>
      </c>
      <c r="C11" s="146"/>
      <c r="D11" s="147"/>
      <c r="E11" s="52"/>
      <c r="F11" s="51"/>
      <c r="G11" s="5"/>
      <c r="H11" s="5"/>
    </row>
    <row r="12" spans="2:9" ht="30" customHeight="1" x14ac:dyDescent="0.25">
      <c r="B12" s="138">
        <v>32</v>
      </c>
      <c r="C12" s="139"/>
      <c r="D12" s="140"/>
      <c r="E12" s="52" t="s">
        <v>165</v>
      </c>
      <c r="F12" s="51">
        <v>50</v>
      </c>
      <c r="G12" s="5">
        <v>50</v>
      </c>
      <c r="H12" s="5"/>
      <c r="I12" s="94"/>
    </row>
    <row r="13" spans="2:9" ht="30" customHeight="1" x14ac:dyDescent="0.25">
      <c r="B13" s="141" t="s">
        <v>166</v>
      </c>
      <c r="C13" s="142"/>
      <c r="D13" s="143"/>
      <c r="E13" s="86" t="s">
        <v>167</v>
      </c>
      <c r="F13" s="87">
        <v>731</v>
      </c>
      <c r="G13" s="89">
        <v>729.97</v>
      </c>
      <c r="H13" s="88">
        <f>G13/F13*100</f>
        <v>99.859097127222981</v>
      </c>
    </row>
    <row r="14" spans="2:9" ht="30" customHeight="1" x14ac:dyDescent="0.25">
      <c r="B14" s="149" t="s">
        <v>168</v>
      </c>
      <c r="C14" s="149"/>
      <c r="D14" s="149"/>
      <c r="E14" s="54"/>
      <c r="F14" s="51"/>
      <c r="G14" s="81"/>
      <c r="H14" s="5"/>
      <c r="I14" s="92"/>
    </row>
    <row r="15" spans="2:9" ht="30" customHeight="1" x14ac:dyDescent="0.25">
      <c r="B15" s="138">
        <v>31</v>
      </c>
      <c r="C15" s="139"/>
      <c r="D15" s="140"/>
      <c r="E15" s="54" t="s">
        <v>5</v>
      </c>
      <c r="F15" s="51">
        <v>731</v>
      </c>
      <c r="G15" s="81">
        <v>729.97</v>
      </c>
      <c r="H15" s="5"/>
    </row>
    <row r="16" spans="2:9" ht="30" customHeight="1" x14ac:dyDescent="0.25">
      <c r="B16" s="141" t="s">
        <v>169</v>
      </c>
      <c r="C16" s="142"/>
      <c r="D16" s="143"/>
      <c r="E16" s="90" t="s">
        <v>170</v>
      </c>
      <c r="F16" s="91">
        <v>12833.6</v>
      </c>
      <c r="G16" s="89">
        <f>SUM(G19+G21+G22)</f>
        <v>10796.29</v>
      </c>
      <c r="H16" s="88">
        <f>G16/F16*100</f>
        <v>84.125187009101111</v>
      </c>
    </row>
    <row r="17" spans="2:9" ht="30" customHeight="1" x14ac:dyDescent="0.25">
      <c r="B17" s="145" t="s">
        <v>171</v>
      </c>
      <c r="C17" s="146"/>
      <c r="D17" s="147"/>
      <c r="E17" s="52"/>
      <c r="F17" s="85"/>
      <c r="G17" s="81"/>
      <c r="H17" s="5"/>
    </row>
    <row r="18" spans="2:9" ht="30" customHeight="1" x14ac:dyDescent="0.25">
      <c r="B18" s="150">
        <v>31</v>
      </c>
      <c r="C18" s="150"/>
      <c r="D18" s="150"/>
      <c r="E18" s="54" t="s">
        <v>5</v>
      </c>
      <c r="F18" s="51">
        <v>8790</v>
      </c>
      <c r="G18" s="5">
        <v>0</v>
      </c>
      <c r="H18" s="5"/>
    </row>
    <row r="19" spans="2:9" ht="30" customHeight="1" x14ac:dyDescent="0.25">
      <c r="B19" s="150">
        <v>32</v>
      </c>
      <c r="C19" s="150"/>
      <c r="D19" s="150"/>
      <c r="E19" s="54" t="s">
        <v>165</v>
      </c>
      <c r="F19" s="85">
        <v>3618.6</v>
      </c>
      <c r="G19" s="81">
        <v>3291.31</v>
      </c>
      <c r="H19" s="5"/>
      <c r="I19" s="94"/>
    </row>
    <row r="20" spans="2:9" ht="30" customHeight="1" x14ac:dyDescent="0.25">
      <c r="B20" s="138" t="s">
        <v>172</v>
      </c>
      <c r="C20" s="139"/>
      <c r="D20" s="140"/>
      <c r="E20" s="54"/>
      <c r="F20" s="51"/>
      <c r="G20" s="81"/>
      <c r="H20" s="5"/>
    </row>
    <row r="21" spans="2:9" ht="30" customHeight="1" x14ac:dyDescent="0.25">
      <c r="B21" s="138">
        <v>31</v>
      </c>
      <c r="C21" s="139"/>
      <c r="D21" s="140"/>
      <c r="E21" s="54" t="s">
        <v>5</v>
      </c>
      <c r="F21" s="51">
        <v>9125</v>
      </c>
      <c r="G21" s="81">
        <v>6765.88</v>
      </c>
      <c r="H21" s="5"/>
    </row>
    <row r="22" spans="2:9" ht="30" customHeight="1" x14ac:dyDescent="0.25">
      <c r="B22" s="138">
        <v>32</v>
      </c>
      <c r="C22" s="139"/>
      <c r="D22" s="140"/>
      <c r="E22" s="54" t="s">
        <v>165</v>
      </c>
      <c r="F22" s="51">
        <v>700</v>
      </c>
      <c r="G22" s="81">
        <v>739.1</v>
      </c>
      <c r="H22" s="5"/>
    </row>
    <row r="23" spans="2:9" ht="30" customHeight="1" x14ac:dyDescent="0.25">
      <c r="B23" s="141" t="s">
        <v>173</v>
      </c>
      <c r="C23" s="142"/>
      <c r="D23" s="143"/>
      <c r="E23" s="86" t="s">
        <v>174</v>
      </c>
      <c r="F23" s="87">
        <v>33600</v>
      </c>
      <c r="G23" s="89">
        <v>13414.33</v>
      </c>
      <c r="H23" s="88">
        <f>G23/F23*100</f>
        <v>39.923601190476191</v>
      </c>
    </row>
    <row r="24" spans="2:9" ht="30" customHeight="1" x14ac:dyDescent="0.25">
      <c r="B24" s="138" t="s">
        <v>172</v>
      </c>
      <c r="C24" s="139"/>
      <c r="D24" s="140"/>
      <c r="E24" s="54"/>
      <c r="F24" s="51"/>
      <c r="G24" s="81"/>
      <c r="H24" s="5"/>
    </row>
    <row r="25" spans="2:9" ht="30" customHeight="1" x14ac:dyDescent="0.25">
      <c r="B25" s="138">
        <v>31</v>
      </c>
      <c r="C25" s="139"/>
      <c r="D25" s="140"/>
      <c r="E25" s="54" t="s">
        <v>5</v>
      </c>
      <c r="F25" s="51">
        <v>22100</v>
      </c>
      <c r="G25" s="81">
        <v>12702.28</v>
      </c>
      <c r="H25" s="5"/>
    </row>
    <row r="26" spans="2:9" ht="30" customHeight="1" x14ac:dyDescent="0.25">
      <c r="B26" s="138">
        <v>32</v>
      </c>
      <c r="C26" s="139"/>
      <c r="D26" s="140"/>
      <c r="E26" s="54" t="s">
        <v>165</v>
      </c>
      <c r="F26" s="51">
        <v>11500</v>
      </c>
      <c r="G26" s="81">
        <v>712.05</v>
      </c>
      <c r="H26" s="5"/>
    </row>
    <row r="27" spans="2:9" ht="30" customHeight="1" x14ac:dyDescent="0.25">
      <c r="B27" s="141" t="s">
        <v>175</v>
      </c>
      <c r="C27" s="142"/>
      <c r="D27" s="143"/>
      <c r="E27" s="86" t="s">
        <v>176</v>
      </c>
      <c r="F27" s="87">
        <f>SUM(F29+F31+F32)</f>
        <v>26200</v>
      </c>
      <c r="G27" s="89">
        <f>SUM(G29+G31+G32)</f>
        <v>24262.949999999997</v>
      </c>
      <c r="H27" s="88">
        <f>G27/F27*100</f>
        <v>92.606679389312959</v>
      </c>
    </row>
    <row r="28" spans="2:9" ht="30" customHeight="1" x14ac:dyDescent="0.25">
      <c r="B28" s="138" t="s">
        <v>178</v>
      </c>
      <c r="C28" s="139"/>
      <c r="D28" s="140"/>
      <c r="E28" s="54"/>
      <c r="F28" s="51"/>
      <c r="G28" s="81"/>
      <c r="H28" s="5"/>
    </row>
    <row r="29" spans="2:9" ht="30" customHeight="1" x14ac:dyDescent="0.25">
      <c r="B29" s="138">
        <v>37</v>
      </c>
      <c r="C29" s="139"/>
      <c r="D29" s="140"/>
      <c r="E29" s="54" t="s">
        <v>177</v>
      </c>
      <c r="F29" s="51">
        <v>700</v>
      </c>
      <c r="G29" s="81">
        <v>554.54</v>
      </c>
      <c r="H29" s="5"/>
    </row>
    <row r="30" spans="2:9" ht="30" customHeight="1" x14ac:dyDescent="0.25">
      <c r="B30" s="138" t="s">
        <v>172</v>
      </c>
      <c r="C30" s="139"/>
      <c r="D30" s="140"/>
      <c r="E30" s="54"/>
      <c r="F30" s="51"/>
      <c r="G30" s="5"/>
      <c r="H30" s="5"/>
    </row>
    <row r="31" spans="2:9" ht="30" customHeight="1" x14ac:dyDescent="0.25">
      <c r="B31" s="138">
        <v>37</v>
      </c>
      <c r="C31" s="139"/>
      <c r="D31" s="140"/>
      <c r="E31" s="54" t="s">
        <v>177</v>
      </c>
      <c r="F31" s="51">
        <v>11500</v>
      </c>
      <c r="G31" s="81">
        <v>10599.9</v>
      </c>
      <c r="H31" s="5"/>
    </row>
    <row r="32" spans="2:9" ht="30" customHeight="1" x14ac:dyDescent="0.25">
      <c r="B32" s="138">
        <v>42</v>
      </c>
      <c r="C32" s="139"/>
      <c r="D32" s="140"/>
      <c r="E32" s="54" t="s">
        <v>179</v>
      </c>
      <c r="F32" s="51">
        <v>14000</v>
      </c>
      <c r="G32" s="81">
        <v>13108.51</v>
      </c>
      <c r="H32" s="5"/>
    </row>
    <row r="33" spans="2:8" ht="30" customHeight="1" x14ac:dyDescent="0.25">
      <c r="B33" s="141" t="s">
        <v>215</v>
      </c>
      <c r="C33" s="142"/>
      <c r="D33" s="143"/>
      <c r="E33" s="86" t="s">
        <v>216</v>
      </c>
      <c r="F33" s="87">
        <v>224</v>
      </c>
      <c r="G33" s="88">
        <v>224</v>
      </c>
      <c r="H33" s="88">
        <f>G33/F33*100</f>
        <v>100</v>
      </c>
    </row>
    <row r="34" spans="2:8" ht="30" customHeight="1" x14ac:dyDescent="0.25">
      <c r="B34" s="138" t="s">
        <v>214</v>
      </c>
      <c r="C34" s="139"/>
      <c r="D34" s="140"/>
      <c r="E34" s="54"/>
      <c r="F34" s="51"/>
      <c r="G34" s="5"/>
      <c r="H34" s="5"/>
    </row>
    <row r="35" spans="2:8" ht="30" customHeight="1" x14ac:dyDescent="0.25">
      <c r="B35" s="138">
        <v>32</v>
      </c>
      <c r="C35" s="139"/>
      <c r="D35" s="140"/>
      <c r="E35" s="54" t="s">
        <v>165</v>
      </c>
      <c r="F35" s="51">
        <v>224</v>
      </c>
      <c r="G35" s="5">
        <v>224</v>
      </c>
      <c r="H35" s="5"/>
    </row>
    <row r="36" spans="2:8" ht="30" customHeight="1" x14ac:dyDescent="0.25">
      <c r="B36" s="141" t="s">
        <v>180</v>
      </c>
      <c r="C36" s="142"/>
      <c r="D36" s="143"/>
      <c r="E36" s="86" t="s">
        <v>181</v>
      </c>
      <c r="F36" s="87">
        <v>96000</v>
      </c>
      <c r="G36" s="89">
        <v>94056.46</v>
      </c>
      <c r="H36" s="88">
        <f>G36/F36*100</f>
        <v>97.975479166666673</v>
      </c>
    </row>
    <row r="37" spans="2:8" ht="30" customHeight="1" x14ac:dyDescent="0.25">
      <c r="B37" s="64"/>
      <c r="C37" s="65"/>
      <c r="D37" s="66" t="s">
        <v>172</v>
      </c>
      <c r="E37" s="54"/>
      <c r="F37" s="51"/>
      <c r="G37" s="81"/>
      <c r="H37" s="5"/>
    </row>
    <row r="38" spans="2:8" ht="30" customHeight="1" x14ac:dyDescent="0.25">
      <c r="B38" s="138">
        <v>32</v>
      </c>
      <c r="C38" s="139"/>
      <c r="D38" s="140"/>
      <c r="E38" s="54" t="s">
        <v>165</v>
      </c>
      <c r="F38" s="51">
        <v>96000</v>
      </c>
      <c r="G38" s="81">
        <v>94056.46</v>
      </c>
      <c r="H38" s="5"/>
    </row>
    <row r="39" spans="2:8" ht="30" customHeight="1" x14ac:dyDescent="0.25">
      <c r="B39" s="141" t="s">
        <v>182</v>
      </c>
      <c r="C39" s="142"/>
      <c r="D39" s="143"/>
      <c r="E39" s="86" t="s">
        <v>183</v>
      </c>
      <c r="F39" s="91">
        <v>887.96</v>
      </c>
      <c r="G39" s="91">
        <v>887.96</v>
      </c>
      <c r="H39" s="88">
        <f>G39/F39*100</f>
        <v>100</v>
      </c>
    </row>
    <row r="40" spans="2:8" ht="30" customHeight="1" x14ac:dyDescent="0.25">
      <c r="B40" s="64"/>
      <c r="C40" s="65"/>
      <c r="D40" s="66" t="s">
        <v>184</v>
      </c>
      <c r="E40" s="54"/>
      <c r="F40" s="85"/>
      <c r="G40" s="81"/>
      <c r="H40" s="5"/>
    </row>
    <row r="41" spans="2:8" ht="30" customHeight="1" x14ac:dyDescent="0.25">
      <c r="B41" s="138">
        <v>38</v>
      </c>
      <c r="C41" s="139"/>
      <c r="D41" s="140"/>
      <c r="E41" s="54" t="s">
        <v>185</v>
      </c>
      <c r="F41" s="85">
        <v>0.22</v>
      </c>
      <c r="G41" s="81">
        <v>0.22</v>
      </c>
      <c r="H41" s="5"/>
    </row>
    <row r="42" spans="2:8" ht="30" customHeight="1" x14ac:dyDescent="0.25">
      <c r="B42" s="138" t="s">
        <v>172</v>
      </c>
      <c r="C42" s="139"/>
      <c r="D42" s="140"/>
      <c r="E42" s="54"/>
      <c r="F42" s="81"/>
      <c r="G42" s="81"/>
      <c r="H42" s="5"/>
    </row>
    <row r="43" spans="2:8" ht="30" customHeight="1" x14ac:dyDescent="0.25">
      <c r="B43" s="138">
        <v>38</v>
      </c>
      <c r="C43" s="139"/>
      <c r="D43" s="140"/>
      <c r="E43" s="54" t="s">
        <v>185</v>
      </c>
      <c r="F43" s="81">
        <v>887.74</v>
      </c>
      <c r="G43" s="81">
        <v>887.74</v>
      </c>
      <c r="H43" s="5"/>
    </row>
    <row r="44" spans="2:8" ht="30" customHeight="1" x14ac:dyDescent="0.25">
      <c r="B44" s="141" t="s">
        <v>186</v>
      </c>
      <c r="C44" s="142"/>
      <c r="D44" s="143"/>
      <c r="E44" s="86" t="s">
        <v>187</v>
      </c>
      <c r="F44" s="91">
        <v>27492.05</v>
      </c>
      <c r="G44" s="89">
        <f>G45+G48</f>
        <v>31515.48</v>
      </c>
      <c r="H44" s="88">
        <f>G44/F44*100</f>
        <v>114.63488535776708</v>
      </c>
    </row>
    <row r="45" spans="2:8" ht="30" customHeight="1" x14ac:dyDescent="0.25">
      <c r="B45" s="138" t="s">
        <v>188</v>
      </c>
      <c r="C45" s="139"/>
      <c r="D45" s="140"/>
      <c r="E45" s="54"/>
      <c r="F45" s="51">
        <f>SUM(F46+F47)</f>
        <v>7947.95</v>
      </c>
      <c r="G45" s="81">
        <f>SUM(G46+G47)</f>
        <v>12965.89</v>
      </c>
      <c r="H45" s="5"/>
    </row>
    <row r="46" spans="2:8" ht="30" customHeight="1" x14ac:dyDescent="0.25">
      <c r="B46" s="138">
        <v>31</v>
      </c>
      <c r="C46" s="139"/>
      <c r="D46" s="140"/>
      <c r="E46" s="54" t="s">
        <v>189</v>
      </c>
      <c r="F46" s="85">
        <v>7207.95</v>
      </c>
      <c r="G46" s="81">
        <v>11933.34</v>
      </c>
      <c r="H46" s="5"/>
    </row>
    <row r="47" spans="2:8" ht="30" customHeight="1" x14ac:dyDescent="0.25">
      <c r="B47" s="138">
        <v>32</v>
      </c>
      <c r="C47" s="139"/>
      <c r="D47" s="140"/>
      <c r="E47" s="54" t="s">
        <v>165</v>
      </c>
      <c r="F47" s="51">
        <v>740</v>
      </c>
      <c r="G47" s="81">
        <v>1032.55</v>
      </c>
      <c r="H47" s="5"/>
    </row>
    <row r="48" spans="2:8" ht="30" customHeight="1" x14ac:dyDescent="0.25">
      <c r="B48" s="138" t="s">
        <v>190</v>
      </c>
      <c r="C48" s="139"/>
      <c r="D48" s="140"/>
      <c r="E48" s="54"/>
      <c r="F48" s="85">
        <v>19544.099999999999</v>
      </c>
      <c r="G48" s="5">
        <f>SUM(G49+G50)</f>
        <v>18549.59</v>
      </c>
      <c r="H48" s="5"/>
    </row>
    <row r="49" spans="2:8" ht="30" customHeight="1" x14ac:dyDescent="0.25">
      <c r="B49" s="138">
        <v>31</v>
      </c>
      <c r="C49" s="139"/>
      <c r="D49" s="140"/>
      <c r="E49" s="54" t="s">
        <v>5</v>
      </c>
      <c r="F49" s="85">
        <v>17724.439999999999</v>
      </c>
      <c r="G49" s="81">
        <v>17080.8</v>
      </c>
      <c r="H49" s="5"/>
    </row>
    <row r="50" spans="2:8" ht="30" customHeight="1" x14ac:dyDescent="0.25">
      <c r="B50" s="138">
        <v>32</v>
      </c>
      <c r="C50" s="139"/>
      <c r="D50" s="140"/>
      <c r="E50" s="54" t="s">
        <v>165</v>
      </c>
      <c r="F50" s="85">
        <v>1819.66</v>
      </c>
      <c r="G50" s="81">
        <v>1468.79</v>
      </c>
      <c r="H50" s="5"/>
    </row>
    <row r="51" spans="2:8" ht="30" customHeight="1" x14ac:dyDescent="0.25">
      <c r="B51" s="141" t="s">
        <v>191</v>
      </c>
      <c r="C51" s="142"/>
      <c r="D51" s="143"/>
      <c r="E51" s="86" t="s">
        <v>192</v>
      </c>
      <c r="F51" s="91">
        <v>23100</v>
      </c>
      <c r="G51" s="89">
        <f>SUM(G52+G55)</f>
        <v>33802.33</v>
      </c>
      <c r="H51" s="88">
        <f>G51/F51*100</f>
        <v>146.3304329004329</v>
      </c>
    </row>
    <row r="52" spans="2:8" ht="30" customHeight="1" x14ac:dyDescent="0.25">
      <c r="B52" s="138" t="s">
        <v>188</v>
      </c>
      <c r="C52" s="139"/>
      <c r="D52" s="140"/>
      <c r="E52" s="54"/>
      <c r="F52" s="85">
        <v>9535.68</v>
      </c>
      <c r="G52" s="81">
        <v>13953.6</v>
      </c>
      <c r="H52" s="5"/>
    </row>
    <row r="53" spans="2:8" ht="30" customHeight="1" x14ac:dyDescent="0.25">
      <c r="B53" s="138">
        <v>31</v>
      </c>
      <c r="C53" s="139"/>
      <c r="D53" s="140"/>
      <c r="E53" s="54" t="s">
        <v>5</v>
      </c>
      <c r="F53" s="85">
        <v>9535.68</v>
      </c>
      <c r="G53" s="81">
        <v>13953.6</v>
      </c>
      <c r="H53" s="5"/>
    </row>
    <row r="54" spans="2:8" ht="30" customHeight="1" x14ac:dyDescent="0.25">
      <c r="B54" s="138">
        <v>32</v>
      </c>
      <c r="C54" s="139"/>
      <c r="D54" s="140"/>
      <c r="E54" s="54" t="s">
        <v>165</v>
      </c>
      <c r="F54" s="51">
        <v>0</v>
      </c>
      <c r="G54" s="5">
        <v>0</v>
      </c>
      <c r="H54" s="5"/>
    </row>
    <row r="55" spans="2:8" ht="30" customHeight="1" x14ac:dyDescent="0.25">
      <c r="B55" s="138" t="s">
        <v>193</v>
      </c>
      <c r="C55" s="139"/>
      <c r="D55" s="140"/>
      <c r="E55" s="54"/>
      <c r="F55" s="85">
        <v>13564.32</v>
      </c>
      <c r="G55" s="81">
        <v>19848.73</v>
      </c>
      <c r="H55" s="5"/>
    </row>
    <row r="56" spans="2:8" ht="30" customHeight="1" x14ac:dyDescent="0.25">
      <c r="B56" s="138">
        <v>31</v>
      </c>
      <c r="C56" s="139"/>
      <c r="D56" s="140"/>
      <c r="E56" s="54" t="s">
        <v>5</v>
      </c>
      <c r="F56" s="85">
        <v>13564.32</v>
      </c>
      <c r="G56" s="81">
        <v>19848.73</v>
      </c>
      <c r="H56" s="5"/>
    </row>
    <row r="57" spans="2:8" ht="30" customHeight="1" x14ac:dyDescent="0.25">
      <c r="B57" s="138">
        <v>32</v>
      </c>
      <c r="C57" s="139"/>
      <c r="D57" s="140"/>
      <c r="E57" s="54" t="s">
        <v>165</v>
      </c>
      <c r="F57" s="51">
        <v>0</v>
      </c>
      <c r="G57" s="5">
        <v>0</v>
      </c>
      <c r="H57" s="5"/>
    </row>
    <row r="58" spans="2:8" ht="30" customHeight="1" x14ac:dyDescent="0.25">
      <c r="B58" s="72" t="s">
        <v>194</v>
      </c>
      <c r="C58" s="73"/>
      <c r="D58" s="74"/>
      <c r="E58" s="54" t="s">
        <v>195</v>
      </c>
      <c r="F58" s="51">
        <f>SUM(F59+F72+F81)</f>
        <v>1456305.8699999999</v>
      </c>
      <c r="G58" s="5">
        <f>SUM(G59+G72+G81)</f>
        <v>1409566.6900000002</v>
      </c>
      <c r="H58" s="5"/>
    </row>
    <row r="59" spans="2:8" ht="30" customHeight="1" x14ac:dyDescent="0.25">
      <c r="B59" s="141" t="s">
        <v>196</v>
      </c>
      <c r="C59" s="142"/>
      <c r="D59" s="143"/>
      <c r="E59" s="86" t="s">
        <v>197</v>
      </c>
      <c r="F59" s="91">
        <f>SUM(F61+F62+F64+F65+F67+F69+F70)</f>
        <v>1337454.8299999998</v>
      </c>
      <c r="G59" s="89">
        <f>SUM(G61+G64+G65+G67+G69+G70+G71)</f>
        <v>1325850.3500000001</v>
      </c>
      <c r="H59" s="88">
        <f>G59/F59*100</f>
        <v>99.132346024725209</v>
      </c>
    </row>
    <row r="60" spans="2:8" ht="30" customHeight="1" x14ac:dyDescent="0.25">
      <c r="B60" s="138" t="s">
        <v>178</v>
      </c>
      <c r="C60" s="139"/>
      <c r="D60" s="140"/>
      <c r="E60" s="54"/>
      <c r="F60" s="51"/>
      <c r="G60" s="5"/>
      <c r="H60" s="5"/>
    </row>
    <row r="61" spans="2:8" ht="30" customHeight="1" x14ac:dyDescent="0.25">
      <c r="B61" s="138">
        <v>32</v>
      </c>
      <c r="C61" s="139"/>
      <c r="D61" s="140"/>
      <c r="E61" s="54" t="s">
        <v>165</v>
      </c>
      <c r="F61" s="51">
        <v>10000</v>
      </c>
      <c r="G61" s="81">
        <v>3727.7</v>
      </c>
      <c r="H61" s="5"/>
    </row>
    <row r="62" spans="2:8" ht="30" customHeight="1" x14ac:dyDescent="0.25">
      <c r="B62" s="138">
        <v>34</v>
      </c>
      <c r="C62" s="139"/>
      <c r="D62" s="140"/>
      <c r="E62" s="54" t="s">
        <v>198</v>
      </c>
      <c r="F62" s="51">
        <v>1</v>
      </c>
      <c r="G62" s="5">
        <v>0</v>
      </c>
      <c r="H62" s="5"/>
    </row>
    <row r="63" spans="2:8" ht="30" customHeight="1" x14ac:dyDescent="0.25">
      <c r="B63" s="138" t="s">
        <v>199</v>
      </c>
      <c r="C63" s="139"/>
      <c r="D63" s="140"/>
      <c r="E63" s="54"/>
      <c r="F63" s="51"/>
      <c r="G63" s="5"/>
      <c r="H63" s="5"/>
    </row>
    <row r="64" spans="2:8" ht="30" customHeight="1" x14ac:dyDescent="0.25">
      <c r="B64" s="138">
        <v>32</v>
      </c>
      <c r="C64" s="139"/>
      <c r="D64" s="140"/>
      <c r="E64" s="54" t="s">
        <v>165</v>
      </c>
      <c r="F64" s="85">
        <v>76724.639999999999</v>
      </c>
      <c r="G64" s="81">
        <v>70413.820000000007</v>
      </c>
      <c r="H64" s="5"/>
    </row>
    <row r="65" spans="2:8" ht="30" customHeight="1" x14ac:dyDescent="0.25">
      <c r="B65" s="138">
        <v>34</v>
      </c>
      <c r="C65" s="139"/>
      <c r="D65" s="140"/>
      <c r="E65" s="54" t="s">
        <v>200</v>
      </c>
      <c r="F65" s="51">
        <v>650</v>
      </c>
      <c r="G65" s="81">
        <v>558.29</v>
      </c>
      <c r="H65" s="5"/>
    </row>
    <row r="66" spans="2:8" ht="30" customHeight="1" x14ac:dyDescent="0.25">
      <c r="B66" s="138" t="s">
        <v>201</v>
      </c>
      <c r="C66" s="139"/>
      <c r="D66" s="140"/>
      <c r="E66" s="54"/>
      <c r="F66" s="51"/>
      <c r="G66" s="5"/>
      <c r="H66" s="5"/>
    </row>
    <row r="67" spans="2:8" ht="30" customHeight="1" x14ac:dyDescent="0.25">
      <c r="B67" s="138">
        <v>32</v>
      </c>
      <c r="C67" s="139"/>
      <c r="D67" s="140"/>
      <c r="E67" s="54" t="s">
        <v>165</v>
      </c>
      <c r="F67" s="51">
        <v>3500</v>
      </c>
      <c r="G67" s="81">
        <v>6722.14</v>
      </c>
      <c r="H67" s="5"/>
    </row>
    <row r="68" spans="2:8" ht="30" customHeight="1" x14ac:dyDescent="0.25">
      <c r="B68" s="138" t="s">
        <v>172</v>
      </c>
      <c r="C68" s="139"/>
      <c r="D68" s="140"/>
      <c r="E68" s="54"/>
      <c r="F68" s="51"/>
      <c r="G68" s="5"/>
      <c r="H68" s="5"/>
    </row>
    <row r="69" spans="2:8" ht="30" customHeight="1" x14ac:dyDescent="0.25">
      <c r="B69" s="138">
        <v>31</v>
      </c>
      <c r="C69" s="139"/>
      <c r="D69" s="140"/>
      <c r="E69" s="54" t="s">
        <v>189</v>
      </c>
      <c r="F69" s="51">
        <v>1165900</v>
      </c>
      <c r="G69" s="81">
        <v>1188701.29</v>
      </c>
      <c r="H69" s="5"/>
    </row>
    <row r="70" spans="2:8" ht="30" customHeight="1" x14ac:dyDescent="0.25">
      <c r="B70" s="138">
        <v>32</v>
      </c>
      <c r="C70" s="139"/>
      <c r="D70" s="140"/>
      <c r="E70" s="54" t="s">
        <v>165</v>
      </c>
      <c r="F70" s="85">
        <v>80679.19</v>
      </c>
      <c r="G70" s="81">
        <v>48894.79</v>
      </c>
      <c r="H70" s="5"/>
    </row>
    <row r="71" spans="2:8" ht="30" customHeight="1" x14ac:dyDescent="0.25">
      <c r="B71" s="138">
        <v>37</v>
      </c>
      <c r="C71" s="139"/>
      <c r="D71" s="140"/>
      <c r="E71" s="54" t="s">
        <v>177</v>
      </c>
      <c r="F71" s="85">
        <v>35946.559999999998</v>
      </c>
      <c r="G71" s="81">
        <v>6832.32</v>
      </c>
      <c r="H71" s="5"/>
    </row>
    <row r="72" spans="2:8" ht="30" customHeight="1" x14ac:dyDescent="0.25">
      <c r="B72" s="141" t="s">
        <v>202</v>
      </c>
      <c r="C72" s="142"/>
      <c r="D72" s="143"/>
      <c r="E72" s="86" t="s">
        <v>203</v>
      </c>
      <c r="F72" s="87">
        <f>SUM(F74+F76+F78+F80)</f>
        <v>56487.44</v>
      </c>
      <c r="G72" s="89">
        <f>SUM(G74+G76+G78+G80)</f>
        <v>21352.74</v>
      </c>
      <c r="H72" s="88">
        <f>G72/F72*100</f>
        <v>37.800863342364252</v>
      </c>
    </row>
    <row r="73" spans="2:8" ht="30" customHeight="1" x14ac:dyDescent="0.25">
      <c r="B73" s="138" t="s">
        <v>178</v>
      </c>
      <c r="C73" s="139"/>
      <c r="D73" s="140"/>
      <c r="E73" s="54"/>
      <c r="F73" s="51"/>
      <c r="G73" s="81"/>
      <c r="H73" s="5"/>
    </row>
    <row r="74" spans="2:8" ht="30" customHeight="1" x14ac:dyDescent="0.25">
      <c r="B74" s="138">
        <v>42</v>
      </c>
      <c r="C74" s="139"/>
      <c r="D74" s="140"/>
      <c r="E74" s="54" t="s">
        <v>206</v>
      </c>
      <c r="F74" s="51">
        <v>5700</v>
      </c>
      <c r="G74" s="81">
        <v>3214.21</v>
      </c>
      <c r="H74" s="5"/>
    </row>
    <row r="75" spans="2:8" ht="30" customHeight="1" x14ac:dyDescent="0.25">
      <c r="B75" s="138" t="s">
        <v>201</v>
      </c>
      <c r="C75" s="139"/>
      <c r="D75" s="140"/>
      <c r="E75" s="54"/>
      <c r="F75" s="51"/>
      <c r="G75" s="81"/>
      <c r="H75" s="5"/>
    </row>
    <row r="76" spans="2:8" ht="30" customHeight="1" x14ac:dyDescent="0.25">
      <c r="B76" s="138">
        <v>42</v>
      </c>
      <c r="C76" s="139"/>
      <c r="D76" s="140"/>
      <c r="E76" s="54" t="s">
        <v>206</v>
      </c>
      <c r="F76" s="51">
        <v>500</v>
      </c>
      <c r="G76" s="81">
        <v>259.83</v>
      </c>
      <c r="H76" s="5"/>
    </row>
    <row r="77" spans="2:8" ht="30" customHeight="1" x14ac:dyDescent="0.25">
      <c r="B77" s="138" t="s">
        <v>199</v>
      </c>
      <c r="C77" s="139"/>
      <c r="D77" s="140"/>
      <c r="E77" s="54"/>
      <c r="F77" s="51"/>
      <c r="G77" s="81"/>
      <c r="H77" s="5"/>
    </row>
    <row r="78" spans="2:8" ht="30" customHeight="1" x14ac:dyDescent="0.25">
      <c r="B78" s="138">
        <v>45</v>
      </c>
      <c r="C78" s="139"/>
      <c r="D78" s="140"/>
      <c r="E78" s="54" t="s">
        <v>204</v>
      </c>
      <c r="F78" s="51">
        <v>50000</v>
      </c>
      <c r="G78" s="81">
        <v>17639.8</v>
      </c>
      <c r="H78" s="5"/>
    </row>
    <row r="79" spans="2:8" ht="30" customHeight="1" x14ac:dyDescent="0.25">
      <c r="B79" s="138" t="s">
        <v>205</v>
      </c>
      <c r="C79" s="139"/>
      <c r="D79" s="140"/>
      <c r="E79" s="54"/>
      <c r="F79" s="85"/>
      <c r="G79" s="81"/>
      <c r="H79" s="5"/>
    </row>
    <row r="80" spans="2:8" ht="30" customHeight="1" x14ac:dyDescent="0.25">
      <c r="B80" s="138">
        <v>42</v>
      </c>
      <c r="C80" s="139"/>
      <c r="D80" s="140"/>
      <c r="E80" s="54" t="s">
        <v>206</v>
      </c>
      <c r="F80" s="85">
        <v>287.44</v>
      </c>
      <c r="G80" s="81">
        <v>238.9</v>
      </c>
      <c r="H80" s="5"/>
    </row>
    <row r="81" spans="2:8" ht="30" customHeight="1" x14ac:dyDescent="0.25">
      <c r="B81" s="141" t="s">
        <v>207</v>
      </c>
      <c r="C81" s="142"/>
      <c r="D81" s="143"/>
      <c r="E81" s="86" t="s">
        <v>208</v>
      </c>
      <c r="F81" s="89">
        <f>SUM(F83)</f>
        <v>62363.6</v>
      </c>
      <c r="G81" s="89">
        <f>SUM(G83)</f>
        <v>62363.6</v>
      </c>
      <c r="H81" s="88">
        <f>G81/F81*100</f>
        <v>100</v>
      </c>
    </row>
    <row r="82" spans="2:8" ht="30" customHeight="1" x14ac:dyDescent="0.25">
      <c r="B82" s="138" t="s">
        <v>199</v>
      </c>
      <c r="C82" s="139"/>
      <c r="D82" s="140"/>
      <c r="E82" s="54"/>
      <c r="F82" s="85"/>
      <c r="G82" s="85"/>
      <c r="H82" s="5"/>
    </row>
    <row r="83" spans="2:8" ht="30" customHeight="1" x14ac:dyDescent="0.25">
      <c r="B83" s="138">
        <v>32</v>
      </c>
      <c r="C83" s="139"/>
      <c r="D83" s="140"/>
      <c r="E83" s="54" t="s">
        <v>165</v>
      </c>
      <c r="F83" s="85">
        <v>62363.6</v>
      </c>
      <c r="G83" s="85">
        <v>62363.6</v>
      </c>
      <c r="H83" s="5"/>
    </row>
    <row r="86" spans="2:8" x14ac:dyDescent="0.25">
      <c r="B86" s="53"/>
      <c r="C86" s="53"/>
      <c r="D86" s="53"/>
      <c r="E86" s="53"/>
      <c r="F86" s="53"/>
      <c r="G86" s="53"/>
      <c r="H86" s="53"/>
    </row>
    <row r="87" spans="2:8" x14ac:dyDescent="0.25">
      <c r="B87" s="53"/>
      <c r="C87" s="53"/>
      <c r="D87" s="53"/>
      <c r="E87" s="53"/>
      <c r="F87" s="53"/>
      <c r="G87" s="53"/>
      <c r="H87" s="53"/>
    </row>
    <row r="88" spans="2:8" x14ac:dyDescent="0.25">
      <c r="B88" s="53"/>
      <c r="C88" s="53"/>
      <c r="D88" s="53"/>
      <c r="E88" s="53"/>
      <c r="F88" s="53"/>
      <c r="G88" s="53"/>
      <c r="H88" s="53"/>
    </row>
  </sheetData>
  <mergeCells count="77">
    <mergeCell ref="B39:D39"/>
    <mergeCell ref="B41:D41"/>
    <mergeCell ref="B42:D42"/>
    <mergeCell ref="B43:D43"/>
    <mergeCell ref="B44:D44"/>
    <mergeCell ref="B30:D30"/>
    <mergeCell ref="B31:D31"/>
    <mergeCell ref="B32:D32"/>
    <mergeCell ref="B36:D36"/>
    <mergeCell ref="B38:D38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6:D16"/>
    <mergeCell ref="B14:D14"/>
    <mergeCell ref="B17:D17"/>
    <mergeCell ref="B18:D18"/>
    <mergeCell ref="B19:D19"/>
    <mergeCell ref="B15:D15"/>
    <mergeCell ref="B4:H4"/>
    <mergeCell ref="B6:E6"/>
    <mergeCell ref="B7:E7"/>
    <mergeCell ref="B2:H2"/>
    <mergeCell ref="B13:D13"/>
    <mergeCell ref="B8:D8"/>
    <mergeCell ref="B11:D11"/>
    <mergeCell ref="B12:D12"/>
    <mergeCell ref="B10:D10"/>
    <mergeCell ref="B9:D9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9:D59"/>
    <mergeCell ref="B60:D60"/>
    <mergeCell ref="B61:D61"/>
    <mergeCell ref="B62:D62"/>
    <mergeCell ref="B63:D63"/>
    <mergeCell ref="B64:D64"/>
    <mergeCell ref="B81:D81"/>
    <mergeCell ref="B74:D74"/>
    <mergeCell ref="B75:D75"/>
    <mergeCell ref="B76:D76"/>
    <mergeCell ref="B80:D80"/>
    <mergeCell ref="B71:D71"/>
    <mergeCell ref="B82:D82"/>
    <mergeCell ref="B83:D83"/>
    <mergeCell ref="B33:D33"/>
    <mergeCell ref="B34:D34"/>
    <mergeCell ref="B35:D35"/>
    <mergeCell ref="B70:D70"/>
    <mergeCell ref="B72:D72"/>
    <mergeCell ref="B77:D77"/>
    <mergeCell ref="B78:D78"/>
    <mergeCell ref="B79:D79"/>
    <mergeCell ref="B65:D65"/>
    <mergeCell ref="B66:D66"/>
    <mergeCell ref="B67:D67"/>
    <mergeCell ref="B68:D68"/>
    <mergeCell ref="B69:D69"/>
    <mergeCell ref="B73:D73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2023-08-24T12:14:57Z</cp:lastPrinted>
  <dcterms:created xsi:type="dcterms:W3CDTF">2022-08-12T12:51:27Z</dcterms:created>
  <dcterms:modified xsi:type="dcterms:W3CDTF">2024-04-02T07:13:34Z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